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60015536 HOSP UNIV SAN IGNACIO\"/>
    </mc:Choice>
  </mc:AlternateContent>
  <xr:revisionPtr revIDLastSave="0" documentId="13_ncr:1_{893940AA-64ED-4656-BD9B-D70430FE85A4}" xr6:coauthVersionLast="47" xr6:coauthVersionMax="47" xr10:uidLastSave="{00000000-0000-0000-0000-000000000000}"/>
  <bookViews>
    <workbookView xWindow="-110" yWindow="-110" windowWidth="19420" windowHeight="11500" activeTab="2" xr2:uid="{A2BA76B6-2410-4E20-98B2-5E3E4D72BB6F}"/>
  </bookViews>
  <sheets>
    <sheet name="INFO IPS" sheetId="1" r:id="rId1"/>
    <sheet name="ESTADO CADA FACT" sheetId="3" r:id="rId2"/>
    <sheet name="FOR-CSA-018" sheetId="5" r:id="rId3"/>
    <sheet name="CIRCULAR 030" sheetId="6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6" l="1"/>
  <c r="G32" i="6"/>
  <c r="C32" i="6"/>
  <c r="G31" i="6"/>
  <c r="C31" i="6"/>
  <c r="G30" i="6"/>
  <c r="C30" i="6"/>
  <c r="I24" i="6"/>
  <c r="I23" i="6"/>
  <c r="H23" i="6"/>
  <c r="I22" i="6"/>
  <c r="H22" i="6"/>
  <c r="I21" i="6"/>
  <c r="H21" i="6"/>
  <c r="I20" i="6"/>
  <c r="H20" i="6"/>
  <c r="I19" i="6"/>
  <c r="H19" i="6"/>
  <c r="I18" i="6"/>
  <c r="I17" i="6" s="1"/>
  <c r="H18" i="6"/>
  <c r="H17" i="6" s="1"/>
  <c r="C17" i="6"/>
  <c r="I30" i="5"/>
  <c r="H30" i="5"/>
  <c r="I28" i="5"/>
  <c r="H28" i="5"/>
  <c r="I25" i="5"/>
  <c r="I32" i="5" s="1"/>
  <c r="I33" i="5" s="1"/>
  <c r="H25" i="5"/>
  <c r="H32" i="5" s="1"/>
  <c r="H33" i="5" s="1"/>
  <c r="C11" i="6"/>
  <c r="C9" i="5"/>
  <c r="C9" i="6" s="1"/>
  <c r="L2" i="3"/>
  <c r="AN1" i="3"/>
  <c r="AM1" i="3"/>
  <c r="AL1" i="3"/>
  <c r="AK1" i="3"/>
  <c r="AJ1" i="3"/>
  <c r="AI1" i="3"/>
  <c r="AH1" i="3"/>
  <c r="AG1" i="3"/>
  <c r="AF1" i="3"/>
  <c r="M1" i="3"/>
  <c r="J1" i="3"/>
  <c r="I1" i="3"/>
  <c r="B27" i="1"/>
  <c r="C27" i="1"/>
  <c r="G10" i="1"/>
  <c r="F10" i="1"/>
  <c r="I9" i="1"/>
  <c r="H9" i="1"/>
  <c r="H24" i="6" l="1"/>
  <c r="AO1" i="3"/>
  <c r="T1" i="3"/>
  <c r="V1" i="3"/>
  <c r="X1" i="3"/>
  <c r="Y1" i="3"/>
  <c r="U1" i="3"/>
  <c r="K1" i="3"/>
</calcChain>
</file>

<file path=xl/sharedStrings.xml><?xml version="1.0" encoding="utf-8"?>
<sst xmlns="http://schemas.openxmlformats.org/spreadsheetml/2006/main" count="134" uniqueCount="115">
  <si>
    <t>HOSPITAL UNIVERSITARIO SAN IGNACIO</t>
  </si>
  <si>
    <t>Nit: 860.015.536-1</t>
  </si>
  <si>
    <t>ESTADO DE CARTERA</t>
  </si>
  <si>
    <t>CAJA DE COMPENSACION FAMILIAR DEL VALLE DEL CAUCA</t>
  </si>
  <si>
    <t>Fecha Corte: 31 de Marzo 2025</t>
  </si>
  <si>
    <t>Doc. Respaldo</t>
  </si>
  <si>
    <t>No. Factura</t>
  </si>
  <si>
    <t>F .Registro</t>
  </si>
  <si>
    <t>F. Radicación</t>
  </si>
  <si>
    <t>Dias Vcto</t>
  </si>
  <si>
    <t>Valor Factura</t>
  </si>
  <si>
    <t>Saldo</t>
  </si>
  <si>
    <t>Morosidad</t>
  </si>
  <si>
    <t>RADICADO</t>
  </si>
  <si>
    <t>Glosa</t>
  </si>
  <si>
    <t>TOTAL CARTERA</t>
  </si>
  <si>
    <t>Fecha RC</t>
  </si>
  <si>
    <t>Valor RC</t>
  </si>
  <si>
    <t>Saldo RC</t>
  </si>
  <si>
    <t>Observación</t>
  </si>
  <si>
    <t>SALDO CORRESPONDE A QUE LA ENTIDAD CANCELO CUOTA MODERADORA DESCONTADA EN LA FACTURA 7529109</t>
  </si>
  <si>
    <t>TOTAL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</si>
  <si>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</si>
  <si>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</si>
  <si>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</si>
  <si>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</si>
  <si>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</si>
  <si>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</si>
  <si>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</si>
  <si>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</si>
  <si>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</si>
  <si>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</si>
  <si>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</si>
  <si>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</si>
  <si>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</si>
  <si>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</si>
  <si>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</si>
  <si>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</si>
  <si>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</si>
  <si>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</si>
  <si>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VALOR BRUTO</t>
  </si>
  <si>
    <t>GLOSA PDTE</t>
  </si>
  <si>
    <t>GLOSA ACEPTADA</t>
  </si>
  <si>
    <t>Observacion glosa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</si>
  <si>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</si>
  <si>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</si>
  <si>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</si>
  <si>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</si>
  <si>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</si>
  <si>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</si>
  <si>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</si>
  <si>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</si>
  <si>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</si>
  <si>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</si>
  <si>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</si>
  <si>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</si>
  <si>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</si>
  <si>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</si>
  <si>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</si>
  <si>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</si>
  <si>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</si>
  <si>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</si>
  <si>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</si>
  <si>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</si>
  <si>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</si>
  <si>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UNIV SAN IGNACIO</t>
  </si>
  <si>
    <t>BTA</t>
  </si>
  <si>
    <t>860015536_BTA7806222</t>
  </si>
  <si>
    <t>Entidad</t>
  </si>
  <si>
    <t>NULL</t>
  </si>
  <si>
    <t xml:space="preserve">SE OBJETA 879111, SIN JUSTIFICACION MEDICAPARA SU TOMA, PACIENTE CON CRISIS CONVULSIVA ASOCIADA A PRIVACION DE MEDICAMENTO |SE OBJETA 891402, SIN JUSTIFICACION MEDICAPARA SU TOMA, PACIENTE CON CRISIS CONVULSIVA ASOCIADA A PRIVACION DE MEDICAMENTO </t>
  </si>
  <si>
    <t>Servicios hospitalarios</t>
  </si>
  <si>
    <t>URG-2023-22</t>
  </si>
  <si>
    <t>Factura pendiente en programacion de pago</t>
  </si>
  <si>
    <t>VALOR RADICADO</t>
  </si>
  <si>
    <t>PAGO DIRECTO REGIMEN SUBSIDIADO JUNIO 2024</t>
  </si>
  <si>
    <t>Factura cancelada parcialmente-Saldo Pendiente en programacion de pago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</si>
  <si>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</si>
  <si>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</si>
  <si>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</si>
  <si>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</si>
  <si>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</si>
  <si>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</si>
  <si>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</si>
  <si>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</si>
  <si>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</si>
  <si>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</si>
  <si>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</si>
  <si>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</si>
  <si>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</si>
  <si>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</si>
  <si>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</si>
  <si>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</si>
  <si>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</si>
  <si>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</si>
  <si>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</si>
  <si>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</si>
  <si>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</si>
  <si>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</si>
  <si>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</si>
  <si>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</si>
  <si>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</si>
  <si>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</si>
  <si>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</si>
  <si>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</si>
  <si>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</si>
  <si>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</si>
  <si>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</si>
  <si>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UNIV SAN IGNACIO</t>
  </si>
  <si>
    <t>NIT: 860015536</t>
  </si>
  <si>
    <t>A continuacion me permito remitir nuestra respuesta al estado de cartera presentado en la fecha: 10/04/2025</t>
  </si>
  <si>
    <t>Ariana Paola Blanco Redondo</t>
  </si>
  <si>
    <t>Analista de Cartera</t>
  </si>
  <si>
    <t>BTA7806222</t>
  </si>
  <si>
    <t>Finalizada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</si>
</sst>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u/>
      <sz val="11"/>
      <color theme="1"/>
      <name val="Arial"/>
      <family val="2"/>
    </font>
    <font>
      <sz val="10"/>
      <color indexed="8"/>
      <name val="MS Sans Serif"/>
      <family val="2"/>
    </font>
    <font>
      <b/>
      <u/>
      <sz val="11"/>
      <color indexed="8"/>
      <name val="Arial"/>
      <family val="2"/>
    </font>
    <font>
      <i/>
      <sz val="9"/>
      <color theme="1"/>
      <name val="Arial"/>
      <family val="2"/>
    </font>
    <font>
      <b/>
      <u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indexed="8"/>
      <name val="MS Sans Serif"/>
    </font>
    <font>
      <sz val="10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8"/>
      <color rgb="FF00000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1" fillId="0" borderId="0"/>
    <xf numFmtId="44" fontId="1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7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8" fillId="2" borderId="1" xfId="2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164" fontId="10" fillId="2" borderId="1" xfId="1" applyNumberFormat="1" applyFont="1" applyFill="1" applyBorder="1"/>
    <xf numFmtId="3" fontId="10" fillId="2" borderId="1" xfId="0" applyNumberFormat="1" applyFont="1" applyFill="1" applyBorder="1"/>
    <xf numFmtId="0" fontId="10" fillId="2" borderId="1" xfId="0" applyFont="1" applyFill="1" applyBorder="1" applyAlignment="1">
      <alignment horizontal="center" vertical="center"/>
    </xf>
    <xf numFmtId="14" fontId="12" fillId="0" borderId="1" xfId="3" applyNumberFormat="1" applyFont="1" applyBorder="1" applyAlignment="1">
      <alignment horizontal="center" vertical="center"/>
    </xf>
    <xf numFmtId="165" fontId="12" fillId="0" borderId="1" xfId="3" applyNumberFormat="1" applyFont="1" applyBorder="1" applyAlignment="1">
      <alignment horizontal="right" vertical="center"/>
    </xf>
    <xf numFmtId="0" fontId="12" fillId="0" borderId="1" xfId="3" applyFont="1" applyBorder="1" applyAlignment="1">
      <alignment vertical="center" wrapText="1"/>
    </xf>
    <xf numFmtId="165" fontId="10" fillId="2" borderId="1" xfId="0" applyNumberFormat="1" applyFont="1" applyFill="1" applyBorder="1"/>
    <xf numFmtId="0" fontId="9" fillId="2" borderId="1" xfId="0" applyFont="1" applyFill="1" applyBorder="1"/>
    <xf numFmtId="16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166" fontId="14" fillId="0" borderId="0" xfId="4" applyNumberFormat="1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0" fontId="14" fillId="0" borderId="0" xfId="4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65" fontId="16" fillId="0" borderId="1" xfId="4" applyNumberFormat="1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6" fontId="16" fillId="4" borderId="1" xfId="4" applyNumberFormat="1" applyFont="1" applyFill="1" applyBorder="1" applyAlignment="1">
      <alignment horizontal="center" vertical="center" wrapText="1"/>
    </xf>
    <xf numFmtId="0" fontId="16" fillId="4" borderId="1" xfId="4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4" fontId="16" fillId="5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167" fontId="16" fillId="3" borderId="1" xfId="4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left" vertical="center"/>
    </xf>
    <xf numFmtId="14" fontId="15" fillId="0" borderId="1" xfId="0" applyNumberFormat="1" applyFont="1" applyBorder="1" applyAlignment="1">
      <alignment horizontal="center" vertical="center"/>
    </xf>
    <xf numFmtId="165" fontId="15" fillId="0" borderId="1" xfId="4" applyNumberFormat="1" applyFont="1" applyFill="1" applyBorder="1" applyAlignment="1">
      <alignment horizontal="center" vertical="center"/>
    </xf>
    <xf numFmtId="165" fontId="15" fillId="0" borderId="1" xfId="4" applyNumberFormat="1" applyFont="1" applyBorder="1" applyAlignment="1">
      <alignment horizontal="center" vertical="center"/>
    </xf>
    <xf numFmtId="0" fontId="14" fillId="0" borderId="0" xfId="0" applyFont="1"/>
    <xf numFmtId="0" fontId="17" fillId="0" borderId="1" xfId="0" applyFont="1" applyBorder="1" applyAlignment="1">
      <alignment vertical="center"/>
    </xf>
    <xf numFmtId="165" fontId="0" fillId="0" borderId="0" xfId="0" applyNumberFormat="1"/>
    <xf numFmtId="0" fontId="19" fillId="0" borderId="0" xfId="5" applyFont="1"/>
    <xf numFmtId="0" fontId="19" fillId="0" borderId="2" xfId="5" applyFont="1" applyBorder="1" applyAlignment="1">
      <alignment horizontal="centerContinuous"/>
    </xf>
    <xf numFmtId="0" fontId="19" fillId="0" borderId="3" xfId="5" applyFont="1" applyBorder="1" applyAlignment="1">
      <alignment horizontal="centerContinuous"/>
    </xf>
    <xf numFmtId="0" fontId="19" fillId="0" borderId="6" xfId="5" applyFont="1" applyBorder="1" applyAlignment="1">
      <alignment horizontal="centerContinuous"/>
    </xf>
    <xf numFmtId="0" fontId="19" fillId="0" borderId="7" xfId="5" applyFont="1" applyBorder="1" applyAlignment="1">
      <alignment horizontal="centerContinuous"/>
    </xf>
    <xf numFmtId="0" fontId="20" fillId="0" borderId="2" xfId="5" applyFont="1" applyBorder="1" applyAlignment="1">
      <alignment horizontal="centerContinuous" vertical="center"/>
    </xf>
    <xf numFmtId="0" fontId="20" fillId="0" borderId="4" xfId="5" applyFont="1" applyBorder="1" applyAlignment="1">
      <alignment horizontal="centerContinuous" vertical="center"/>
    </xf>
    <xf numFmtId="0" fontId="20" fillId="0" borderId="3" xfId="5" applyFont="1" applyBorder="1" applyAlignment="1">
      <alignment horizontal="centerContinuous" vertical="center"/>
    </xf>
    <xf numFmtId="0" fontId="20" fillId="0" borderId="5" xfId="5" applyFont="1" applyBorder="1" applyAlignment="1">
      <alignment horizontal="centerContinuous" vertical="center"/>
    </xf>
    <xf numFmtId="0" fontId="20" fillId="0" borderId="6" xfId="5" applyFont="1" applyBorder="1" applyAlignment="1">
      <alignment horizontal="centerContinuous" vertical="center"/>
    </xf>
    <xf numFmtId="0" fontId="20" fillId="0" borderId="0" xfId="5" applyFont="1" applyAlignment="1">
      <alignment horizontal="centerContinuous" vertical="center"/>
    </xf>
    <xf numFmtId="0" fontId="20" fillId="0" borderId="12" xfId="5" applyFont="1" applyBorder="1" applyAlignment="1">
      <alignment horizontal="centerContinuous" vertical="center"/>
    </xf>
    <xf numFmtId="0" fontId="19" fillId="0" borderId="8" xfId="5" applyFont="1" applyBorder="1" applyAlignment="1">
      <alignment horizontal="centerContinuous"/>
    </xf>
    <xf numFmtId="0" fontId="19" fillId="0" borderId="10" xfId="5" applyFont="1" applyBorder="1" applyAlignment="1">
      <alignment horizontal="centerContinuous"/>
    </xf>
    <xf numFmtId="0" fontId="20" fillId="0" borderId="8" xfId="5" applyFont="1" applyBorder="1" applyAlignment="1">
      <alignment horizontal="centerContinuous" vertical="center"/>
    </xf>
    <xf numFmtId="0" fontId="20" fillId="0" borderId="9" xfId="5" applyFont="1" applyBorder="1" applyAlignment="1">
      <alignment horizontal="centerContinuous" vertical="center"/>
    </xf>
    <xf numFmtId="0" fontId="20" fillId="0" borderId="10" xfId="5" applyFont="1" applyBorder="1" applyAlignment="1">
      <alignment horizontal="centerContinuous" vertical="center"/>
    </xf>
    <xf numFmtId="0" fontId="20" fillId="0" borderId="11" xfId="5" applyFont="1" applyBorder="1" applyAlignment="1">
      <alignment horizontal="centerContinuous" vertical="center"/>
    </xf>
    <xf numFmtId="0" fontId="19" fillId="0" borderId="6" xfId="5" applyFont="1" applyBorder="1"/>
    <xf numFmtId="0" fontId="19" fillId="0" borderId="7" xfId="5" applyFont="1" applyBorder="1"/>
    <xf numFmtId="0" fontId="20" fillId="0" borderId="0" xfId="5" applyFont="1"/>
    <xf numFmtId="14" fontId="19" fillId="0" borderId="0" xfId="5" applyNumberFormat="1" applyFont="1"/>
    <xf numFmtId="168" fontId="19" fillId="0" borderId="0" xfId="5" applyNumberFormat="1" applyFont="1"/>
    <xf numFmtId="14" fontId="19" fillId="0" borderId="0" xfId="5" applyNumberFormat="1" applyFont="1" applyAlignment="1">
      <alignment horizontal="left"/>
    </xf>
    <xf numFmtId="1" fontId="20" fillId="0" borderId="0" xfId="6" applyNumberFormat="1" applyFont="1" applyAlignment="1">
      <alignment horizontal="center" vertical="center"/>
    </xf>
    <xf numFmtId="166" fontId="20" fillId="0" borderId="0" xfId="5" applyNumberFormat="1" applyFont="1" applyAlignment="1">
      <alignment horizontal="center" vertical="center"/>
    </xf>
    <xf numFmtId="1" fontId="20" fillId="0" borderId="0" xfId="5" applyNumberFormat="1" applyFont="1" applyAlignment="1">
      <alignment horizontal="center"/>
    </xf>
    <xf numFmtId="169" fontId="20" fillId="0" borderId="0" xfId="5" applyNumberFormat="1" applyFont="1" applyAlignment="1">
      <alignment horizontal="right"/>
    </xf>
    <xf numFmtId="1" fontId="19" fillId="0" borderId="0" xfId="5" applyNumberFormat="1" applyFont="1" applyAlignment="1">
      <alignment horizontal="center"/>
    </xf>
    <xf numFmtId="169" fontId="19" fillId="0" borderId="0" xfId="5" applyNumberFormat="1" applyFont="1" applyAlignment="1">
      <alignment horizontal="right"/>
    </xf>
    <xf numFmtId="1" fontId="19" fillId="0" borderId="9" xfId="5" applyNumberFormat="1" applyFont="1" applyBorder="1" applyAlignment="1">
      <alignment horizontal="center"/>
    </xf>
    <xf numFmtId="169" fontId="19" fillId="0" borderId="9" xfId="5" applyNumberFormat="1" applyFont="1" applyBorder="1" applyAlignment="1">
      <alignment horizontal="right"/>
    </xf>
    <xf numFmtId="0" fontId="19" fillId="0" borderId="0" xfId="5" applyFont="1" applyAlignment="1">
      <alignment horizontal="center"/>
    </xf>
    <xf numFmtId="1" fontId="20" fillId="0" borderId="13" xfId="5" applyNumberFormat="1" applyFont="1" applyBorder="1" applyAlignment="1">
      <alignment horizontal="center"/>
    </xf>
    <xf numFmtId="169" fontId="20" fillId="0" borderId="13" xfId="5" applyNumberFormat="1" applyFont="1" applyBorder="1" applyAlignment="1">
      <alignment horizontal="right"/>
    </xf>
    <xf numFmtId="169" fontId="19" fillId="0" borderId="0" xfId="5" applyNumberFormat="1" applyFont="1"/>
    <xf numFmtId="169" fontId="20" fillId="0" borderId="9" xfId="5" applyNumberFormat="1" applyFont="1" applyBorder="1"/>
    <xf numFmtId="169" fontId="19" fillId="0" borderId="9" xfId="5" applyNumberFormat="1" applyFont="1" applyBorder="1"/>
    <xf numFmtId="169" fontId="20" fillId="0" borderId="0" xfId="5" applyNumberFormat="1" applyFont="1"/>
    <xf numFmtId="0" fontId="19" fillId="0" borderId="8" xfId="5" applyFont="1" applyBorder="1"/>
    <xf numFmtId="0" fontId="19" fillId="0" borderId="9" xfId="5" applyFont="1" applyBorder="1"/>
    <xf numFmtId="0" fontId="19" fillId="0" borderId="10" xfId="5" applyFont="1" applyBorder="1"/>
    <xf numFmtId="0" fontId="19" fillId="8" borderId="0" xfId="5" applyFont="1" applyFill="1"/>
    <xf numFmtId="0" fontId="20" fillId="0" borderId="0" xfId="5" applyFont="1" applyAlignment="1">
      <alignment horizontal="center"/>
    </xf>
    <xf numFmtId="1" fontId="20" fillId="0" borderId="0" xfId="6" applyNumberFormat="1" applyFont="1" applyAlignment="1">
      <alignment horizontal="right"/>
    </xf>
    <xf numFmtId="170" fontId="20" fillId="0" borderId="0" xfId="7" applyNumberFormat="1" applyFont="1" applyAlignment="1">
      <alignment horizontal="right"/>
    </xf>
    <xf numFmtId="1" fontId="19" fillId="0" borderId="0" xfId="6" applyNumberFormat="1" applyFont="1" applyAlignment="1">
      <alignment horizontal="right"/>
    </xf>
    <xf numFmtId="170" fontId="19" fillId="0" borderId="0" xfId="7" applyNumberFormat="1" applyFont="1" applyAlignment="1">
      <alignment horizontal="right"/>
    </xf>
    <xf numFmtId="164" fontId="19" fillId="0" borderId="13" xfId="7" applyNumberFormat="1" applyFont="1" applyBorder="1" applyAlignment="1">
      <alignment horizontal="center"/>
    </xf>
    <xf numFmtId="170" fontId="19" fillId="0" borderId="13" xfId="7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20" fillId="0" borderId="2" xfId="5" applyFont="1" applyBorder="1" applyAlignment="1">
      <alignment horizontal="center" vertical="center"/>
    </xf>
    <xf numFmtId="0" fontId="20" fillId="0" borderId="4" xfId="5" applyFont="1" applyBorder="1" applyAlignment="1">
      <alignment horizontal="center" vertical="center"/>
    </xf>
    <xf numFmtId="0" fontId="20" fillId="0" borderId="3" xfId="5" applyFont="1" applyBorder="1" applyAlignment="1">
      <alignment horizontal="center" vertical="center"/>
    </xf>
    <xf numFmtId="0" fontId="20" fillId="0" borderId="8" xfId="5" applyFont="1" applyBorder="1" applyAlignment="1">
      <alignment horizontal="center" vertical="center"/>
    </xf>
    <xf numFmtId="0" fontId="20" fillId="0" borderId="9" xfId="5" applyFont="1" applyBorder="1" applyAlignment="1">
      <alignment horizontal="center" vertical="center"/>
    </xf>
    <xf numFmtId="0" fontId="20" fillId="0" borderId="10" xfId="5" applyFont="1" applyBorder="1" applyAlignment="1">
      <alignment horizontal="center" vertical="center"/>
    </xf>
    <xf numFmtId="0" fontId="20" fillId="0" borderId="5" xfId="5" applyFont="1" applyBorder="1" applyAlignment="1">
      <alignment horizontal="center" vertical="center"/>
    </xf>
    <xf numFmtId="0" fontId="20" fillId="0" borderId="11" xfId="5" applyFont="1" applyBorder="1" applyAlignment="1">
      <alignment horizontal="center" vertical="center"/>
    </xf>
    <xf numFmtId="0" fontId="21" fillId="0" borderId="0" xfId="5" applyFont="1" applyAlignment="1">
      <alignment horizontal="center" vertical="center" wrapText="1"/>
    </xf>
    <xf numFmtId="0" fontId="20" fillId="0" borderId="6" xfId="5" applyFont="1" applyBorder="1" applyAlignment="1">
      <alignment horizontal="center" vertical="center" wrapText="1"/>
    </xf>
    <xf numFmtId="0" fontId="20" fillId="0" borderId="0" xfId="5" applyFont="1" applyAlignment="1">
      <alignment horizontal="center" vertical="center" wrapText="1"/>
    </xf>
    <xf numFmtId="0" fontId="20" fillId="0" borderId="7" xfId="5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</cellXfs>
  <cellStyles count="8">
    <cellStyle name="Millares" xfId="1" builtinId="3"/>
    <cellStyle name="Millares 2 2" xfId="7" xr:uid="{450BC1D3-E3BE-4830-96CA-4B721CEF1234}"/>
    <cellStyle name="Millares 3" xfId="6" xr:uid="{A04990BB-38BA-4275-8712-363473FDDAB4}"/>
    <cellStyle name="Moneda" xfId="4" builtinId="4"/>
    <cellStyle name="Normal" xfId="0" builtinId="0"/>
    <cellStyle name="Normal 2" xfId="3" xr:uid="{42819520-D730-4FDC-92FA-AB368B90BF56}"/>
    <cellStyle name="Normal 2 2" xfId="5" xr:uid="{5A7F65BC-D0BD-4E62-B95F-DF20BFA008E0}"/>
    <cellStyle name="Normal_Hoja1 4" xfId="2" xr:uid="{8B73A05E-AAA1-48DC-AFC4-B5220A03116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54615" cy="676715"/>
    <xdr:pic>
      <xdr:nvPicPr>
        <xdr:cNvPr id="2" name="Imagen 1">
          <a:extLst>
            <a:ext uri="{FF2B5EF4-FFF2-40B4-BE49-F238E27FC236}">
              <a16:creationId xmlns:a16="http://schemas.microsoft.com/office/drawing/2014/main" id="{EF48EB0A-4B32-48B9-8A68-7C812B392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615" cy="6767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0</xdr:rowOff>
    </xdr:from>
    <xdr:ext cx="1554615" cy="676715"/>
    <xdr:pic>
      <xdr:nvPicPr>
        <xdr:cNvPr id="3" name="Imagen 2">
          <a:extLst>
            <a:ext uri="{FF2B5EF4-FFF2-40B4-BE49-F238E27FC236}">
              <a16:creationId xmlns:a16="http://schemas.microsoft.com/office/drawing/2014/main" id="{2B227BBD-A835-4494-A043-39CBCB7E2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615" cy="67671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5D3C0B-F42A-4DAF-B90E-BC212E92E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D4709BA-A5AC-4C2F-AD41-008233958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AE1FDF1-6D67-4642-A54F-BA223FF21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AE8114-683D-405D-899B-345AF6766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5D067-E47A-49DA-8DD2-4DC931CD82FE}">
  <dimension ref="A1:I27"/>
  <sheetViews>
    <sheetView workbookViewId="0">
      <selection activeCell="G9" sqref="G9"/>
    </sheetView>
  </sheetViews>
  <sheetFormatPr baseColWidth="10" defaultRowHeight="14.5" x14ac:dyDescent="0.35"/>
  <cols>
    <col min="2" max="3" width="10.54296875" customWidth="1"/>
    <col min="4" max="4" width="10.81640625" customWidth="1"/>
    <col min="5" max="5" width="8.81640625" customWidth="1"/>
    <col min="6" max="6" width="11.1796875" customWidth="1"/>
    <col min="7" max="7" width="13.453125" customWidth="1"/>
    <col min="8" max="8" width="16.453125" customWidth="1"/>
    <col min="9" max="9" width="16" customWidth="1"/>
  </cols>
  <sheetData>
    <row r="1" spans="1:9" x14ac:dyDescent="0.35">
      <c r="A1" s="103" t="s">
        <v>0</v>
      </c>
      <c r="B1" s="103"/>
      <c r="C1" s="103"/>
      <c r="D1" s="103"/>
      <c r="E1" s="103"/>
      <c r="F1" s="103"/>
      <c r="G1" s="103"/>
      <c r="H1" s="103"/>
      <c r="I1" s="1"/>
    </row>
    <row r="2" spans="1:9" x14ac:dyDescent="0.35">
      <c r="A2" s="103" t="s">
        <v>1</v>
      </c>
      <c r="B2" s="103"/>
      <c r="C2" s="103"/>
      <c r="D2" s="103"/>
      <c r="E2" s="103"/>
      <c r="F2" s="103"/>
      <c r="G2" s="103"/>
      <c r="H2" s="103"/>
      <c r="I2" s="1"/>
    </row>
    <row r="3" spans="1:9" x14ac:dyDescent="0.35">
      <c r="B3" s="2"/>
      <c r="C3" s="2"/>
      <c r="D3" s="2"/>
      <c r="E3" s="3"/>
    </row>
    <row r="4" spans="1:9" x14ac:dyDescent="0.35">
      <c r="A4" s="104" t="s">
        <v>2</v>
      </c>
      <c r="B4" s="104"/>
      <c r="C4" s="104"/>
      <c r="D4" s="104"/>
      <c r="E4" s="104"/>
      <c r="F4" s="104"/>
      <c r="G4" s="104"/>
      <c r="H4" s="104"/>
      <c r="I4" s="4"/>
    </row>
    <row r="5" spans="1:9" x14ac:dyDescent="0.35">
      <c r="A5" s="105" t="s">
        <v>3</v>
      </c>
      <c r="B5" s="105"/>
      <c r="C5" s="105"/>
      <c r="D5" s="105"/>
      <c r="E5" s="105"/>
      <c r="F5" s="105"/>
      <c r="G5" s="105"/>
      <c r="H5" s="105"/>
      <c r="I5" s="5"/>
    </row>
    <row r="6" spans="1:9" x14ac:dyDescent="0.35">
      <c r="A6" s="106" t="s">
        <v>4</v>
      </c>
      <c r="B6" s="106"/>
      <c r="C6" s="106"/>
      <c r="D6" s="106"/>
      <c r="E6" s="106"/>
      <c r="F6" s="106"/>
      <c r="G6" s="106"/>
      <c r="H6" s="106"/>
      <c r="I6" s="6"/>
    </row>
    <row r="7" spans="1:9" x14ac:dyDescent="0.35">
      <c r="E7" s="7"/>
      <c r="F7" s="8"/>
    </row>
    <row r="8" spans="1:9" x14ac:dyDescent="0.35">
      <c r="A8" s="9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9" t="s">
        <v>13</v>
      </c>
    </row>
    <row r="9" spans="1:9" x14ac:dyDescent="0.35">
      <c r="A9" s="10" t="s">
        <v>14</v>
      </c>
      <c r="B9" s="11">
        <v>7806222</v>
      </c>
      <c r="C9" s="12">
        <v>45520</v>
      </c>
      <c r="D9" s="12">
        <v>45540</v>
      </c>
      <c r="E9" s="11">
        <v>207</v>
      </c>
      <c r="F9" s="13">
        <v>7602043</v>
      </c>
      <c r="G9" s="13">
        <v>568330</v>
      </c>
      <c r="H9" s="10" t="str">
        <f>IF(E9&gt;360,"Mayor a 360 Dias",IF(AND(E9&lt;=360,E9&gt;180),"De 181 a 360 Dias",IF(AND(E9&lt;=180,E9&gt;90),"De 91 a 180 Dias",IF(AND(E9&lt;=90,E9&gt;60),"De 61 a 90 Dias",IF(AND(E9&lt;=60,E9&gt;30),"De 31 a 60 Dias",IF(AND(E9&lt;=30,E9&gt;0),"Vigente",IF(AND(E9="",A9="Glosa"),"GLOSA EN TRAMITE",IF(A9&lt;&gt;"Glosa","PENDIENTE POR RADICAR","ERROR"))))))))</f>
        <v>De 181 a 360 Dias</v>
      </c>
      <c r="I9" s="10" t="str">
        <f>IF(D9="","Cartera Por Radicar","Cartera Radicada")</f>
        <v>Cartera Radicada</v>
      </c>
    </row>
    <row r="10" spans="1:9" x14ac:dyDescent="0.35">
      <c r="A10" s="107" t="s">
        <v>15</v>
      </c>
      <c r="B10" s="107"/>
      <c r="C10" s="107"/>
      <c r="D10" s="107"/>
      <c r="E10" s="107"/>
      <c r="F10" s="15">
        <f>SUM(F9:F9)</f>
        <v>7602043</v>
      </c>
      <c r="G10" s="15">
        <f>SUM(G9:G9)</f>
        <v>568330</v>
      </c>
      <c r="H10" s="16"/>
      <c r="I10" s="16"/>
    </row>
    <row r="17" spans="1:8" x14ac:dyDescent="0.35">
      <c r="A17" s="103" t="s">
        <v>0</v>
      </c>
      <c r="B17" s="103"/>
      <c r="C17" s="103"/>
      <c r="D17" s="103"/>
      <c r="E17" s="103"/>
      <c r="F17" s="103"/>
      <c r="G17" s="103"/>
      <c r="H17" s="103"/>
    </row>
    <row r="18" spans="1:8" x14ac:dyDescent="0.35">
      <c r="A18" s="103" t="s">
        <v>1</v>
      </c>
      <c r="B18" s="103"/>
      <c r="C18" s="103"/>
      <c r="D18" s="103"/>
      <c r="E18" s="103"/>
      <c r="F18" s="103"/>
      <c r="G18" s="103"/>
      <c r="H18" s="103"/>
    </row>
    <row r="19" spans="1:8" x14ac:dyDescent="0.35">
      <c r="B19" s="2"/>
      <c r="C19" s="2"/>
      <c r="D19" s="2"/>
      <c r="E19" s="3"/>
    </row>
    <row r="20" spans="1:8" x14ac:dyDescent="0.35">
      <c r="A20" s="104" t="s">
        <v>2</v>
      </c>
      <c r="B20" s="104"/>
      <c r="C20" s="104"/>
      <c r="D20" s="104"/>
      <c r="E20" s="104"/>
      <c r="F20" s="104"/>
      <c r="G20" s="104"/>
      <c r="H20" s="104"/>
    </row>
    <row r="21" spans="1:8" x14ac:dyDescent="0.35">
      <c r="A21" s="105" t="s">
        <v>3</v>
      </c>
      <c r="B21" s="105"/>
      <c r="C21" s="105"/>
      <c r="D21" s="105"/>
      <c r="E21" s="105"/>
      <c r="F21" s="105"/>
      <c r="G21" s="105"/>
      <c r="H21" s="105"/>
    </row>
    <row r="22" spans="1:8" x14ac:dyDescent="0.35">
      <c r="A22" s="106" t="s">
        <v>4</v>
      </c>
      <c r="B22" s="106"/>
      <c r="C22" s="106"/>
      <c r="D22" s="106"/>
      <c r="E22" s="106"/>
      <c r="F22" s="106"/>
      <c r="G22" s="106"/>
      <c r="H22" s="106"/>
    </row>
    <row r="25" spans="1:8" x14ac:dyDescent="0.35">
      <c r="A25" s="9" t="s">
        <v>16</v>
      </c>
      <c r="B25" s="9" t="s">
        <v>17</v>
      </c>
      <c r="C25" s="9" t="s">
        <v>18</v>
      </c>
      <c r="D25" s="17" t="s">
        <v>19</v>
      </c>
    </row>
    <row r="26" spans="1:8" ht="156" x14ac:dyDescent="0.35">
      <c r="A26" s="18">
        <v>45407</v>
      </c>
      <c r="B26" s="19">
        <v>1879624</v>
      </c>
      <c r="C26" s="19">
        <v>4100</v>
      </c>
      <c r="D26" s="20" t="s">
        <v>20</v>
      </c>
    </row>
    <row r="27" spans="1:8" x14ac:dyDescent="0.35">
      <c r="A27" s="14" t="s">
        <v>21</v>
      </c>
      <c r="B27" s="21">
        <f>SUM(B24:B26)</f>
        <v>1879624</v>
      </c>
      <c r="C27" s="21">
        <f>SUM(C24:C26)</f>
        <v>4100</v>
      </c>
      <c r="D27" s="22"/>
    </row>
  </sheetData>
  <mergeCells count="11">
    <mergeCell ref="A10:E10"/>
    <mergeCell ref="A1:H1"/>
    <mergeCell ref="A2:H2"/>
    <mergeCell ref="A4:H4"/>
    <mergeCell ref="A5:H5"/>
    <mergeCell ref="A6:H6"/>
    <mergeCell ref="A17:H17"/>
    <mergeCell ref="A18:H18"/>
    <mergeCell ref="A20:H20"/>
    <mergeCell ref="A21:H21"/>
    <mergeCell ref="A22:H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35D57-C4F1-47C1-A4A1-216EDAA736B8}">
  <dimension ref="A1:AT8"/>
  <sheetViews>
    <sheetView workbookViewId="0">
      <selection activeCell="H13" sqref="H13"/>
    </sheetView>
  </sheetViews>
  <sheetFormatPr baseColWidth="10" defaultRowHeight="14.5" x14ac:dyDescent="0.35"/>
  <cols>
    <col min="1" max="1" width="9.1796875" customWidth="1"/>
    <col min="3" max="3" width="6.36328125" bestFit="1" customWidth="1"/>
    <col min="4" max="4" width="6.6328125" bestFit="1" customWidth="1"/>
    <col min="5" max="5" width="9.26953125" bestFit="1" customWidth="1"/>
    <col min="7" max="7" width="8.453125" bestFit="1" customWidth="1"/>
    <col min="8" max="8" width="11.6328125" bestFit="1" customWidth="1"/>
    <col min="9" max="9" width="9.81640625" bestFit="1" customWidth="1"/>
    <col min="10" max="10" width="8.54296875" bestFit="1" customWidth="1"/>
    <col min="15" max="15" width="10.453125" bestFit="1" customWidth="1"/>
    <col min="16" max="16" width="10.08984375" bestFit="1" customWidth="1"/>
    <col min="17" max="17" width="9.453125" bestFit="1" customWidth="1"/>
    <col min="18" max="18" width="8.7265625" bestFit="1" customWidth="1"/>
    <col min="19" max="19" width="9.1796875" bestFit="1" customWidth="1"/>
    <col min="20" max="20" width="11.6328125" bestFit="1" customWidth="1"/>
    <col min="21" max="21" width="9.26953125" customWidth="1"/>
    <col min="26" max="26" width="11.36328125" customWidth="1"/>
    <col min="28" max="28" width="11.26953125" customWidth="1"/>
    <col min="36" max="36" width="13.1796875" customWidth="1"/>
    <col min="38" max="38" width="13.26953125" customWidth="1"/>
    <col min="40" max="40" width="12.1796875" customWidth="1"/>
    <col min="41" max="41" width="11.90625" bestFit="1" customWidth="1"/>
    <col min="42" max="42" width="9.6328125" bestFit="1" customWidth="1"/>
    <col min="43" max="43" width="13.1796875" customWidth="1"/>
    <col min="44" max="44" width="12.81640625" customWidth="1"/>
    <col min="46" max="46" width="12.453125" customWidth="1"/>
  </cols>
  <sheetData>
    <row r="1" spans="1:46" s="30" customFormat="1" x14ac:dyDescent="0.35">
      <c r="A1" s="23">
        <v>45747</v>
      </c>
      <c r="B1" s="24"/>
      <c r="C1" s="24"/>
      <c r="D1" s="24"/>
      <c r="E1" s="24"/>
      <c r="F1" s="24"/>
      <c r="G1" s="25"/>
      <c r="H1" s="25"/>
      <c r="I1" s="26">
        <f>+SUBTOTAL(9,I3:I26698)</f>
        <v>7602043</v>
      </c>
      <c r="J1" s="26">
        <f>+SUBTOTAL(9,J3:J26698)</f>
        <v>568330</v>
      </c>
      <c r="K1" s="27">
        <f>+J1-SUM(AF1:AN1)</f>
        <v>568330</v>
      </c>
      <c r="L1" s="28"/>
      <c r="M1" s="26">
        <f>+SUBTOTAL(9,M3:M26698)</f>
        <v>568330</v>
      </c>
      <c r="N1" s="29"/>
      <c r="O1" s="28"/>
      <c r="P1" s="25"/>
      <c r="Q1" s="25"/>
      <c r="R1" s="25"/>
      <c r="S1" s="25"/>
      <c r="T1" s="26">
        <f t="shared" ref="T1:V1" si="0">+SUBTOTAL(9,T3:T26698)</f>
        <v>7602043</v>
      </c>
      <c r="U1" s="26">
        <f t="shared" si="0"/>
        <v>811900</v>
      </c>
      <c r="V1" s="26">
        <f t="shared" si="0"/>
        <v>243570</v>
      </c>
      <c r="W1" s="28"/>
      <c r="X1" s="26">
        <f t="shared" ref="X1:Y1" si="1">+SUBTOTAL(9,X3:X26698)</f>
        <v>568330</v>
      </c>
      <c r="Y1" s="26">
        <f t="shared" si="1"/>
        <v>0</v>
      </c>
      <c r="Z1" s="28"/>
      <c r="AA1" s="28"/>
      <c r="AB1" s="28"/>
      <c r="AC1" s="28"/>
      <c r="AD1" s="28"/>
      <c r="AE1" s="28"/>
      <c r="AF1" s="26">
        <f t="shared" ref="AF1:AO1" si="2">+SUBTOTAL(9,AF3:AF26698)</f>
        <v>0</v>
      </c>
      <c r="AG1" s="26">
        <f t="shared" si="2"/>
        <v>0</v>
      </c>
      <c r="AH1" s="26">
        <f t="shared" si="2"/>
        <v>0</v>
      </c>
      <c r="AI1" s="26">
        <f t="shared" si="2"/>
        <v>0</v>
      </c>
      <c r="AJ1" s="26">
        <f t="shared" si="2"/>
        <v>0</v>
      </c>
      <c r="AK1" s="26">
        <f t="shared" si="2"/>
        <v>0</v>
      </c>
      <c r="AL1" s="26">
        <f t="shared" si="2"/>
        <v>0</v>
      </c>
      <c r="AM1" s="26">
        <f t="shared" si="2"/>
        <v>0</v>
      </c>
      <c r="AN1" s="26">
        <f t="shared" si="2"/>
        <v>0</v>
      </c>
      <c r="AO1" s="26">
        <f t="shared" si="2"/>
        <v>6790143</v>
      </c>
      <c r="AP1" s="28"/>
      <c r="AQ1" s="28"/>
      <c r="AR1" s="28"/>
      <c r="AS1" s="28"/>
      <c r="AT1" s="26"/>
    </row>
    <row r="2" spans="1:46" s="43" customFormat="1" ht="30" x14ac:dyDescent="0.35">
      <c r="A2" s="31" t="s">
        <v>22</v>
      </c>
      <c r="B2" s="31" t="s">
        <v>23</v>
      </c>
      <c r="C2" s="31" t="s">
        <v>24</v>
      </c>
      <c r="D2" s="31" t="s">
        <v>25</v>
      </c>
      <c r="E2" s="31" t="s">
        <v>26</v>
      </c>
      <c r="F2" s="31" t="s">
        <v>27</v>
      </c>
      <c r="G2" s="32" t="s">
        <v>28</v>
      </c>
      <c r="H2" s="32" t="s">
        <v>29</v>
      </c>
      <c r="I2" s="33" t="s">
        <v>30</v>
      </c>
      <c r="J2" s="33" t="s">
        <v>31</v>
      </c>
      <c r="K2" s="34" t="s">
        <v>32</v>
      </c>
      <c r="L2" s="35" t="str">
        <f ca="1">+CONCATENATE("ESTADO EPS ",TEXT(TODAY(),"DD-MM-YYYY"))</f>
        <v>ESTADO EPS 23-04-2025</v>
      </c>
      <c r="M2" s="36" t="s">
        <v>33</v>
      </c>
      <c r="N2" s="37" t="s">
        <v>34</v>
      </c>
      <c r="O2" s="38" t="s">
        <v>35</v>
      </c>
      <c r="P2" s="39" t="s">
        <v>36</v>
      </c>
      <c r="Q2" s="39" t="s">
        <v>37</v>
      </c>
      <c r="R2" s="39" t="s">
        <v>38</v>
      </c>
      <c r="S2" s="39" t="s">
        <v>39</v>
      </c>
      <c r="T2" s="38" t="s">
        <v>40</v>
      </c>
      <c r="U2" s="38" t="s">
        <v>74</v>
      </c>
      <c r="V2" s="38" t="s">
        <v>42</v>
      </c>
      <c r="W2" s="38" t="s">
        <v>43</v>
      </c>
      <c r="X2" s="38" t="s">
        <v>44</v>
      </c>
      <c r="Y2" s="40" t="s">
        <v>45</v>
      </c>
      <c r="Z2" s="40" t="s">
        <v>46</v>
      </c>
      <c r="AA2" s="40" t="s">
        <v>47</v>
      </c>
      <c r="AB2" s="40" t="s">
        <v>48</v>
      </c>
      <c r="AC2" s="40" t="s">
        <v>49</v>
      </c>
      <c r="AD2" s="40" t="s">
        <v>50</v>
      </c>
      <c r="AE2" s="40" t="s">
        <v>51</v>
      </c>
      <c r="AF2" s="41" t="s">
        <v>52</v>
      </c>
      <c r="AG2" s="41" t="s">
        <v>53</v>
      </c>
      <c r="AH2" s="41" t="s">
        <v>54</v>
      </c>
      <c r="AI2" s="41" t="s">
        <v>42</v>
      </c>
      <c r="AJ2" s="41" t="s">
        <v>55</v>
      </c>
      <c r="AK2" s="41" t="s">
        <v>41</v>
      </c>
      <c r="AL2" s="41" t="s">
        <v>56</v>
      </c>
      <c r="AM2" s="41" t="s">
        <v>57</v>
      </c>
      <c r="AN2" s="41" t="s">
        <v>58</v>
      </c>
      <c r="AO2" s="42" t="s">
        <v>59</v>
      </c>
      <c r="AP2" s="42" t="s">
        <v>60</v>
      </c>
      <c r="AQ2" s="42" t="s">
        <v>61</v>
      </c>
      <c r="AR2" s="42" t="s">
        <v>62</v>
      </c>
      <c r="AS2" s="42" t="s">
        <v>63</v>
      </c>
      <c r="AT2" s="42" t="s">
        <v>64</v>
      </c>
    </row>
    <row r="3" spans="1:46" s="50" customFormat="1" ht="10" x14ac:dyDescent="0.2">
      <c r="A3" s="44">
        <v>860015536</v>
      </c>
      <c r="B3" s="45" t="s">
        <v>65</v>
      </c>
      <c r="C3" s="44" t="s">
        <v>66</v>
      </c>
      <c r="D3" s="44">
        <v>7806222</v>
      </c>
      <c r="E3" s="46" t="s">
        <v>113</v>
      </c>
      <c r="F3" s="44" t="s">
        <v>67</v>
      </c>
      <c r="G3" s="47">
        <v>45349</v>
      </c>
      <c r="H3" s="47">
        <v>45356</v>
      </c>
      <c r="I3" s="48">
        <v>7602043</v>
      </c>
      <c r="J3" s="48">
        <v>568330</v>
      </c>
      <c r="K3" s="51" t="s">
        <v>73</v>
      </c>
      <c r="L3" s="44" t="s">
        <v>76</v>
      </c>
      <c r="M3" s="49">
        <v>568330</v>
      </c>
      <c r="N3" s="44">
        <v>1222557634</v>
      </c>
      <c r="O3" s="44" t="s">
        <v>114</v>
      </c>
      <c r="P3" s="47">
        <v>45349</v>
      </c>
      <c r="Q3" s="47">
        <v>45447</v>
      </c>
      <c r="R3" s="47">
        <v>45671</v>
      </c>
      <c r="S3" s="47"/>
      <c r="T3" s="49">
        <v>7602043</v>
      </c>
      <c r="U3" s="49">
        <v>811900</v>
      </c>
      <c r="V3" s="49">
        <v>243570</v>
      </c>
      <c r="W3" s="44" t="s">
        <v>70</v>
      </c>
      <c r="X3" s="49">
        <v>568330</v>
      </c>
      <c r="Y3" s="44" t="s">
        <v>69</v>
      </c>
      <c r="Z3" s="44" t="s">
        <v>69</v>
      </c>
      <c r="AA3" s="44" t="s">
        <v>69</v>
      </c>
      <c r="AB3" s="44" t="s">
        <v>69</v>
      </c>
      <c r="AC3" s="44" t="s">
        <v>71</v>
      </c>
      <c r="AD3" s="44" t="s">
        <v>69</v>
      </c>
      <c r="AE3" s="44" t="s">
        <v>72</v>
      </c>
      <c r="AF3" s="44"/>
      <c r="AG3" s="44"/>
      <c r="AH3" s="44"/>
      <c r="AI3" s="44"/>
      <c r="AJ3" s="44"/>
      <c r="AK3" s="44"/>
      <c r="AL3" s="44"/>
      <c r="AM3" s="44"/>
      <c r="AN3" s="44"/>
      <c r="AO3" s="49">
        <v>6790143</v>
      </c>
      <c r="AP3" s="44"/>
      <c r="AQ3" s="44">
        <v>4800064296</v>
      </c>
      <c r="AR3" s="47">
        <v>45484</v>
      </c>
      <c r="AS3" s="44" t="s">
        <v>75</v>
      </c>
      <c r="AT3" s="49">
        <v>6790143</v>
      </c>
    </row>
    <row r="7" spans="1:46" x14ac:dyDescent="0.35">
      <c r="H7" s="52"/>
    </row>
    <row r="8" spans="1:46" x14ac:dyDescent="0.35">
      <c r="H8" s="52"/>
    </row>
  </sheetData>
  <protectedRanges>
    <protectedRange algorithmName="SHA-512" hashValue="9+ah9tJAD1d4FIK7boMSAp9ZhkqWOsKcliwsS35JSOsk0Aea+c/2yFVjBeVDsv7trYxT+iUP9dPVCIbjcjaMoQ==" saltValue="Z7GArlXd1BdcXotzmJqK/w==" spinCount="100000" sqref="A3:B3" name="Rango1_4"/>
  </protectedRanges>
  <conditionalFormatting sqref="D3">
    <cfRule type="duplicateValues" dxfId="4" priority="1" stopIfTrue="1"/>
    <cfRule type="duplicateValues" dxfId="3" priority="2" stopIfTrue="1"/>
    <cfRule type="duplicateValues" dxfId="2" priority="3"/>
  </conditionalFormatting>
  <conditionalFormatting sqref="E1">
    <cfRule type="duplicateValues" dxfId="1" priority="6"/>
  </conditionalFormatting>
  <conditionalFormatting sqref="E2">
    <cfRule type="duplicateValues" dxfId="0" priority="5"/>
  </conditionalFormatting>
  <dataValidations count="1">
    <dataValidation type="whole" operator="greaterThan" allowBlank="1" showInputMessage="1" showErrorMessage="1" errorTitle="DATO ERRADO" error="El valor debe ser diferente de cero" sqref="I3:J3" xr:uid="{81B15E33-7576-4C26-96B0-90D33ADFAFFC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CFEFC-0F52-402E-B08C-0B5AAAEE41A9}">
  <dimension ref="B1:J42"/>
  <sheetViews>
    <sheetView showGridLines="0" tabSelected="1" topLeftCell="A6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53" customWidth="1"/>
    <col min="2" max="2" width="10.90625" style="53"/>
    <col min="3" max="3" width="17.54296875" style="53" customWidth="1"/>
    <col min="4" max="4" width="11.54296875" style="53" customWidth="1"/>
    <col min="5" max="8" width="10.90625" style="53"/>
    <col min="9" max="9" width="22.54296875" style="53" customWidth="1"/>
    <col min="10" max="10" width="14" style="53" customWidth="1"/>
    <col min="11" max="11" width="1.81640625" style="53" customWidth="1"/>
    <col min="12" max="16384" width="10.90625" style="53"/>
  </cols>
  <sheetData>
    <row r="1" spans="2:10" ht="6" customHeight="1" thickBot="1" x14ac:dyDescent="0.3"/>
    <row r="2" spans="2:10" ht="19.5" customHeight="1" x14ac:dyDescent="0.25">
      <c r="B2" s="54"/>
      <c r="C2" s="55"/>
      <c r="D2" s="108" t="s">
        <v>77</v>
      </c>
      <c r="E2" s="109"/>
      <c r="F2" s="109"/>
      <c r="G2" s="109"/>
      <c r="H2" s="109"/>
      <c r="I2" s="110"/>
      <c r="J2" s="114" t="s">
        <v>78</v>
      </c>
    </row>
    <row r="3" spans="2:10" ht="15.75" customHeight="1" thickBot="1" x14ac:dyDescent="0.3">
      <c r="B3" s="56"/>
      <c r="C3" s="57"/>
      <c r="D3" s="111"/>
      <c r="E3" s="112"/>
      <c r="F3" s="112"/>
      <c r="G3" s="112"/>
      <c r="H3" s="112"/>
      <c r="I3" s="113"/>
      <c r="J3" s="115"/>
    </row>
    <row r="4" spans="2:10" ht="13" x14ac:dyDescent="0.25">
      <c r="B4" s="56"/>
      <c r="C4" s="57"/>
      <c r="D4" s="58"/>
      <c r="E4" s="59"/>
      <c r="F4" s="59"/>
      <c r="G4" s="59"/>
      <c r="H4" s="59"/>
      <c r="I4" s="60"/>
      <c r="J4" s="61"/>
    </row>
    <row r="5" spans="2:10" ht="13" x14ac:dyDescent="0.25">
      <c r="B5" s="56"/>
      <c r="C5" s="57"/>
      <c r="D5" s="62" t="s">
        <v>79</v>
      </c>
      <c r="E5" s="63"/>
      <c r="F5" s="63"/>
      <c r="G5" s="63"/>
      <c r="H5" s="63"/>
      <c r="I5" s="64"/>
      <c r="J5" s="64" t="s">
        <v>80</v>
      </c>
    </row>
    <row r="6" spans="2:10" ht="13.5" thickBot="1" x14ac:dyDescent="0.3">
      <c r="B6" s="65"/>
      <c r="C6" s="66"/>
      <c r="D6" s="67"/>
      <c r="E6" s="68"/>
      <c r="F6" s="68"/>
      <c r="G6" s="68"/>
      <c r="H6" s="68"/>
      <c r="I6" s="69"/>
      <c r="J6" s="70"/>
    </row>
    <row r="7" spans="2:10" x14ac:dyDescent="0.25">
      <c r="B7" s="71"/>
      <c r="J7" s="72"/>
    </row>
    <row r="8" spans="2:10" x14ac:dyDescent="0.25">
      <c r="B8" s="71"/>
      <c r="J8" s="72"/>
    </row>
    <row r="9" spans="2:10" x14ac:dyDescent="0.25">
      <c r="B9" s="71"/>
      <c r="C9" s="53" t="str">
        <f ca="1">+CONCATENATE("Santiago de Cali, ",TEXT(TODAY(),"MMMM DD YYYY"))</f>
        <v>Santiago de Cali, abril 23 2025</v>
      </c>
      <c r="J9" s="72"/>
    </row>
    <row r="10" spans="2:10" ht="13" x14ac:dyDescent="0.3">
      <c r="B10" s="71"/>
      <c r="C10" s="73"/>
      <c r="E10" s="74"/>
      <c r="H10" s="75"/>
      <c r="J10" s="72"/>
    </row>
    <row r="11" spans="2:10" x14ac:dyDescent="0.25">
      <c r="B11" s="71"/>
      <c r="J11" s="72"/>
    </row>
    <row r="12" spans="2:10" ht="13" x14ac:dyDescent="0.3">
      <c r="B12" s="71"/>
      <c r="C12" s="73" t="s">
        <v>108</v>
      </c>
      <c r="J12" s="72"/>
    </row>
    <row r="13" spans="2:10" ht="13" x14ac:dyDescent="0.3">
      <c r="B13" s="71"/>
      <c r="C13" s="73" t="s">
        <v>109</v>
      </c>
      <c r="J13" s="72"/>
    </row>
    <row r="14" spans="2:10" x14ac:dyDescent="0.25">
      <c r="B14" s="71"/>
      <c r="J14" s="72"/>
    </row>
    <row r="15" spans="2:10" x14ac:dyDescent="0.25">
      <c r="B15" s="71"/>
      <c r="C15" s="53" t="s">
        <v>110</v>
      </c>
      <c r="J15" s="72"/>
    </row>
    <row r="16" spans="2:10" x14ac:dyDescent="0.25">
      <c r="B16" s="71"/>
      <c r="C16" s="76"/>
      <c r="J16" s="72"/>
    </row>
    <row r="17" spans="2:10" ht="13" x14ac:dyDescent="0.25">
      <c r="B17" s="71"/>
      <c r="C17" s="53" t="s">
        <v>81</v>
      </c>
      <c r="D17" s="74"/>
      <c r="H17" s="77" t="s">
        <v>82</v>
      </c>
      <c r="I17" s="78" t="s">
        <v>83</v>
      </c>
      <c r="J17" s="72"/>
    </row>
    <row r="18" spans="2:10" ht="13" x14ac:dyDescent="0.3">
      <c r="B18" s="71"/>
      <c r="C18" s="73" t="s">
        <v>84</v>
      </c>
      <c r="D18" s="73"/>
      <c r="E18" s="73"/>
      <c r="F18" s="73"/>
      <c r="H18" s="79">
        <v>1</v>
      </c>
      <c r="I18" s="80">
        <v>568330</v>
      </c>
      <c r="J18" s="72"/>
    </row>
    <row r="19" spans="2:10" x14ac:dyDescent="0.25">
      <c r="B19" s="71"/>
      <c r="C19" s="53" t="s">
        <v>85</v>
      </c>
      <c r="H19" s="81">
        <v>0</v>
      </c>
      <c r="I19" s="82">
        <v>0</v>
      </c>
      <c r="J19" s="72"/>
    </row>
    <row r="20" spans="2:10" x14ac:dyDescent="0.25">
      <c r="B20" s="71"/>
      <c r="C20" s="53" t="s">
        <v>86</v>
      </c>
      <c r="H20" s="81">
        <v>0</v>
      </c>
      <c r="I20" s="82">
        <v>0</v>
      </c>
      <c r="J20" s="72"/>
    </row>
    <row r="21" spans="2:10" x14ac:dyDescent="0.25">
      <c r="B21" s="71"/>
      <c r="C21" s="53" t="s">
        <v>87</v>
      </c>
      <c r="H21" s="81">
        <v>0</v>
      </c>
      <c r="I21" s="82">
        <v>0</v>
      </c>
      <c r="J21" s="72"/>
    </row>
    <row r="22" spans="2:10" x14ac:dyDescent="0.25">
      <c r="B22" s="71"/>
      <c r="C22" s="53" t="s">
        <v>88</v>
      </c>
      <c r="H22" s="81">
        <v>0</v>
      </c>
      <c r="I22" s="82">
        <v>0</v>
      </c>
      <c r="J22" s="72"/>
    </row>
    <row r="23" spans="2:10" x14ac:dyDescent="0.25">
      <c r="B23" s="71"/>
      <c r="C23" s="53" t="s">
        <v>89</v>
      </c>
      <c r="H23" s="81">
        <v>0</v>
      </c>
      <c r="I23" s="82">
        <v>0</v>
      </c>
      <c r="J23" s="72"/>
    </row>
    <row r="24" spans="2:10" ht="13" thickBot="1" x14ac:dyDescent="0.3">
      <c r="B24" s="71"/>
      <c r="C24" s="53" t="s">
        <v>90</v>
      </c>
      <c r="H24" s="83">
        <v>0</v>
      </c>
      <c r="I24" s="84">
        <v>0</v>
      </c>
      <c r="J24" s="72"/>
    </row>
    <row r="25" spans="2:10" ht="13" x14ac:dyDescent="0.3">
      <c r="B25" s="71"/>
      <c r="C25" s="73" t="s">
        <v>91</v>
      </c>
      <c r="D25" s="73"/>
      <c r="E25" s="73"/>
      <c r="F25" s="73"/>
      <c r="H25" s="79">
        <f>H19+H20+H21+H22+H24+H23</f>
        <v>0</v>
      </c>
      <c r="I25" s="80">
        <f>I19+I20+I21+I22+I24+I23</f>
        <v>0</v>
      </c>
      <c r="J25" s="72"/>
    </row>
    <row r="26" spans="2:10" x14ac:dyDescent="0.25">
      <c r="B26" s="71"/>
      <c r="C26" s="53" t="s">
        <v>92</v>
      </c>
      <c r="H26" s="81">
        <v>1</v>
      </c>
      <c r="I26" s="82">
        <v>568330</v>
      </c>
      <c r="J26" s="72"/>
    </row>
    <row r="27" spans="2:10" ht="13" thickBot="1" x14ac:dyDescent="0.3">
      <c r="B27" s="71"/>
      <c r="C27" s="53" t="s">
        <v>57</v>
      </c>
      <c r="H27" s="83">
        <v>0</v>
      </c>
      <c r="I27" s="84">
        <v>0</v>
      </c>
      <c r="J27" s="72"/>
    </row>
    <row r="28" spans="2:10" ht="13" x14ac:dyDescent="0.3">
      <c r="B28" s="71"/>
      <c r="C28" s="73" t="s">
        <v>93</v>
      </c>
      <c r="D28" s="73"/>
      <c r="E28" s="73"/>
      <c r="F28" s="73"/>
      <c r="H28" s="79">
        <f>H26+H27</f>
        <v>1</v>
      </c>
      <c r="I28" s="80">
        <f>I26+I27</f>
        <v>568330</v>
      </c>
      <c r="J28" s="72"/>
    </row>
    <row r="29" spans="2:10" ht="13.5" thickBot="1" x14ac:dyDescent="0.35">
      <c r="B29" s="71"/>
      <c r="C29" s="53" t="s">
        <v>94</v>
      </c>
      <c r="D29" s="73"/>
      <c r="E29" s="73"/>
      <c r="F29" s="73"/>
      <c r="H29" s="83">
        <v>0</v>
      </c>
      <c r="I29" s="84">
        <v>0</v>
      </c>
      <c r="J29" s="72"/>
    </row>
    <row r="30" spans="2:10" ht="13" x14ac:dyDescent="0.3">
      <c r="B30" s="71"/>
      <c r="C30" s="73" t="s">
        <v>95</v>
      </c>
      <c r="D30" s="73"/>
      <c r="E30" s="73"/>
      <c r="F30" s="73"/>
      <c r="H30" s="81">
        <f>H29</f>
        <v>0</v>
      </c>
      <c r="I30" s="82">
        <f>I29</f>
        <v>0</v>
      </c>
      <c r="J30" s="72"/>
    </row>
    <row r="31" spans="2:10" ht="13" x14ac:dyDescent="0.3">
      <c r="B31" s="71"/>
      <c r="C31" s="73"/>
      <c r="D31" s="73"/>
      <c r="E31" s="73"/>
      <c r="F31" s="73"/>
      <c r="H31" s="85"/>
      <c r="I31" s="80"/>
      <c r="J31" s="72"/>
    </row>
    <row r="32" spans="2:10" ht="13.5" thickBot="1" x14ac:dyDescent="0.35">
      <c r="B32" s="71"/>
      <c r="C32" s="73" t="s">
        <v>96</v>
      </c>
      <c r="D32" s="73"/>
      <c r="H32" s="86">
        <f>H25+H28+H30</f>
        <v>1</v>
      </c>
      <c r="I32" s="87">
        <f>I25+I28+I30</f>
        <v>568330</v>
      </c>
      <c r="J32" s="72"/>
    </row>
    <row r="33" spans="2:10" ht="13.5" thickTop="1" x14ac:dyDescent="0.3">
      <c r="B33" s="71"/>
      <c r="C33" s="73"/>
      <c r="D33" s="73"/>
      <c r="H33" s="88">
        <f>+H18-H32</f>
        <v>0</v>
      </c>
      <c r="I33" s="82">
        <f>+I18-I32</f>
        <v>0</v>
      </c>
      <c r="J33" s="72"/>
    </row>
    <row r="34" spans="2:10" x14ac:dyDescent="0.25">
      <c r="B34" s="71"/>
      <c r="G34" s="88"/>
      <c r="H34" s="88"/>
      <c r="I34" s="88"/>
      <c r="J34" s="72"/>
    </row>
    <row r="35" spans="2:10" x14ac:dyDescent="0.25">
      <c r="B35" s="71"/>
      <c r="G35" s="88"/>
      <c r="H35" s="88"/>
      <c r="I35" s="88"/>
      <c r="J35" s="72"/>
    </row>
    <row r="36" spans="2:10" ht="13" x14ac:dyDescent="0.3">
      <c r="B36" s="71"/>
      <c r="C36" s="73"/>
      <c r="G36" s="88"/>
      <c r="H36" s="88"/>
      <c r="I36" s="88"/>
      <c r="J36" s="72"/>
    </row>
    <row r="37" spans="2:10" ht="13.5" thickBot="1" x14ac:dyDescent="0.35">
      <c r="B37" s="71"/>
      <c r="C37" s="89" t="s">
        <v>111</v>
      </c>
      <c r="D37" s="90"/>
      <c r="H37" s="89" t="s">
        <v>97</v>
      </c>
      <c r="I37" s="90"/>
      <c r="J37" s="72"/>
    </row>
    <row r="38" spans="2:10" ht="13" x14ac:dyDescent="0.3">
      <c r="B38" s="71"/>
      <c r="C38" s="73" t="s">
        <v>112</v>
      </c>
      <c r="D38" s="88"/>
      <c r="H38" s="91" t="s">
        <v>98</v>
      </c>
      <c r="I38" s="88"/>
      <c r="J38" s="72"/>
    </row>
    <row r="39" spans="2:10" ht="13" x14ac:dyDescent="0.3">
      <c r="B39" s="71"/>
      <c r="C39" s="73" t="s">
        <v>68</v>
      </c>
      <c r="H39" s="73" t="s">
        <v>99</v>
      </c>
      <c r="I39" s="88"/>
      <c r="J39" s="72"/>
    </row>
    <row r="40" spans="2:10" x14ac:dyDescent="0.25">
      <c r="B40" s="71"/>
      <c r="G40" s="88"/>
      <c r="H40" s="88"/>
      <c r="I40" s="88"/>
      <c r="J40" s="72"/>
    </row>
    <row r="41" spans="2:10" ht="12.75" customHeight="1" x14ac:dyDescent="0.25">
      <c r="B41" s="71"/>
      <c r="C41" s="116" t="s">
        <v>100</v>
      </c>
      <c r="D41" s="116"/>
      <c r="E41" s="116"/>
      <c r="F41" s="116"/>
      <c r="G41" s="116"/>
      <c r="H41" s="116"/>
      <c r="I41" s="116"/>
      <c r="J41" s="72"/>
    </row>
    <row r="42" spans="2:10" ht="18.75" customHeight="1" thickBot="1" x14ac:dyDescent="0.3">
      <c r="B42" s="92"/>
      <c r="C42" s="93"/>
      <c r="D42" s="93"/>
      <c r="E42" s="93"/>
      <c r="F42" s="93"/>
      <c r="G42" s="93"/>
      <c r="H42" s="93"/>
      <c r="I42" s="93"/>
      <c r="J42" s="9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15F4D-CE86-4531-B396-ABAB55B94A01}">
  <dimension ref="B1:J37"/>
  <sheetViews>
    <sheetView showGridLines="0" topLeftCell="A5" zoomScale="84" zoomScaleNormal="84" zoomScaleSheetLayoutView="100" workbookViewId="0">
      <selection activeCell="I25" sqref="I25"/>
    </sheetView>
  </sheetViews>
  <sheetFormatPr baseColWidth="10" defaultColWidth="11.453125" defaultRowHeight="12.5" x14ac:dyDescent="0.25"/>
  <cols>
    <col min="1" max="1" width="4.453125" style="53" customWidth="1"/>
    <col min="2" max="2" width="11.453125" style="53"/>
    <col min="3" max="3" width="12.81640625" style="53" customWidth="1"/>
    <col min="4" max="4" width="22" style="53" customWidth="1"/>
    <col min="5" max="8" width="11.453125" style="53"/>
    <col min="9" max="9" width="24.81640625" style="53" customWidth="1"/>
    <col min="10" max="10" width="12.54296875" style="53" customWidth="1"/>
    <col min="11" max="11" width="1.81640625" style="53" customWidth="1"/>
    <col min="12" max="16384" width="11.453125" style="53"/>
  </cols>
  <sheetData>
    <row r="1" spans="2:10" ht="18" customHeight="1" thickBot="1" x14ac:dyDescent="0.3"/>
    <row r="2" spans="2:10" ht="19.5" customHeight="1" x14ac:dyDescent="0.25">
      <c r="B2" s="54"/>
      <c r="C2" s="55"/>
      <c r="D2" s="108" t="s">
        <v>101</v>
      </c>
      <c r="E2" s="109"/>
      <c r="F2" s="109"/>
      <c r="G2" s="109"/>
      <c r="H2" s="109"/>
      <c r="I2" s="110"/>
      <c r="J2" s="114" t="s">
        <v>78</v>
      </c>
    </row>
    <row r="3" spans="2:10" ht="15.75" customHeight="1" thickBot="1" x14ac:dyDescent="0.3">
      <c r="B3" s="56"/>
      <c r="C3" s="57"/>
      <c r="D3" s="111"/>
      <c r="E3" s="112"/>
      <c r="F3" s="112"/>
      <c r="G3" s="112"/>
      <c r="H3" s="112"/>
      <c r="I3" s="113"/>
      <c r="J3" s="115"/>
    </row>
    <row r="4" spans="2:10" ht="13" x14ac:dyDescent="0.25">
      <c r="B4" s="56"/>
      <c r="C4" s="57"/>
      <c r="E4" s="59"/>
      <c r="F4" s="59"/>
      <c r="G4" s="59"/>
      <c r="H4" s="59"/>
      <c r="I4" s="60"/>
      <c r="J4" s="61"/>
    </row>
    <row r="5" spans="2:10" ht="13" x14ac:dyDescent="0.25">
      <c r="B5" s="56"/>
      <c r="C5" s="57"/>
      <c r="D5" s="117" t="s">
        <v>102</v>
      </c>
      <c r="E5" s="118"/>
      <c r="F5" s="118"/>
      <c r="G5" s="118"/>
      <c r="H5" s="118"/>
      <c r="I5" s="119"/>
      <c r="J5" s="64" t="s">
        <v>103</v>
      </c>
    </row>
    <row r="6" spans="2:10" ht="13.5" thickBot="1" x14ac:dyDescent="0.3">
      <c r="B6" s="65"/>
      <c r="C6" s="66"/>
      <c r="D6" s="67"/>
      <c r="E6" s="68"/>
      <c r="F6" s="68"/>
      <c r="G6" s="68"/>
      <c r="H6" s="68"/>
      <c r="I6" s="69"/>
      <c r="J6" s="70"/>
    </row>
    <row r="7" spans="2:10" x14ac:dyDescent="0.25">
      <c r="B7" s="71"/>
      <c r="J7" s="72"/>
    </row>
    <row r="8" spans="2:10" x14ac:dyDescent="0.25">
      <c r="B8" s="71"/>
      <c r="J8" s="72"/>
    </row>
    <row r="9" spans="2:10" x14ac:dyDescent="0.25">
      <c r="B9" s="71"/>
      <c r="C9" s="53" t="str">
        <f ca="1">+'FOR-CSA-018'!C9</f>
        <v>Santiago de Cali, abril 23 2025</v>
      </c>
      <c r="D9" s="75"/>
      <c r="E9" s="74"/>
      <c r="J9" s="72"/>
    </row>
    <row r="10" spans="2:10" ht="13" x14ac:dyDescent="0.3">
      <c r="B10" s="71"/>
      <c r="C10" s="73"/>
      <c r="J10" s="72"/>
    </row>
    <row r="11" spans="2:10" ht="13" x14ac:dyDescent="0.3">
      <c r="B11" s="71"/>
      <c r="C11" s="73" t="str">
        <f>+'FOR-CSA-018'!C12</f>
        <v>Señores : HOSP UNIV SAN IGNACIO</v>
      </c>
      <c r="J11" s="72"/>
    </row>
    <row r="12" spans="2:10" ht="13" x14ac:dyDescent="0.3">
      <c r="B12" s="71"/>
      <c r="C12" s="73" t="str">
        <f>+'FOR-CSA-018'!C13</f>
        <v>NIT: 860015536</v>
      </c>
      <c r="J12" s="72"/>
    </row>
    <row r="13" spans="2:10" x14ac:dyDescent="0.25">
      <c r="B13" s="71"/>
      <c r="J13" s="72"/>
    </row>
    <row r="14" spans="2:10" x14ac:dyDescent="0.25">
      <c r="B14" s="71"/>
      <c r="C14" s="53" t="s">
        <v>104</v>
      </c>
      <c r="J14" s="72"/>
    </row>
    <row r="15" spans="2:10" x14ac:dyDescent="0.25">
      <c r="B15" s="71"/>
      <c r="C15" s="76"/>
      <c r="J15" s="72"/>
    </row>
    <row r="16" spans="2:10" ht="13" x14ac:dyDescent="0.3">
      <c r="B16" s="71"/>
      <c r="C16" s="95"/>
      <c r="D16" s="74"/>
      <c r="H16" s="96" t="s">
        <v>82</v>
      </c>
      <c r="I16" s="96" t="s">
        <v>83</v>
      </c>
      <c r="J16" s="72"/>
    </row>
    <row r="17" spans="2:10" ht="13" x14ac:dyDescent="0.3">
      <c r="B17" s="71"/>
      <c r="C17" s="73" t="str">
        <f>+'FOR-CSA-018'!C17</f>
        <v>Con Corte al dia: 31/03/2025</v>
      </c>
      <c r="D17" s="73"/>
      <c r="E17" s="73"/>
      <c r="F17" s="73"/>
      <c r="H17" s="97">
        <f>+SUM(H18:H23)</f>
        <v>0</v>
      </c>
      <c r="I17" s="98">
        <f>+SUM(I18:I23)</f>
        <v>0</v>
      </c>
      <c r="J17" s="72"/>
    </row>
    <row r="18" spans="2:10" x14ac:dyDescent="0.25">
      <c r="B18" s="71"/>
      <c r="C18" s="53" t="s">
        <v>85</v>
      </c>
      <c r="H18" s="99">
        <f>+'FOR-CSA-018'!H19</f>
        <v>0</v>
      </c>
      <c r="I18" s="100">
        <f>+'FOR-CSA-018'!I19</f>
        <v>0</v>
      </c>
      <c r="J18" s="72"/>
    </row>
    <row r="19" spans="2:10" x14ac:dyDescent="0.25">
      <c r="B19" s="71"/>
      <c r="C19" s="53" t="s">
        <v>86</v>
      </c>
      <c r="H19" s="99">
        <f>+'FOR-CSA-018'!H20</f>
        <v>0</v>
      </c>
      <c r="I19" s="100">
        <f>+'FOR-CSA-018'!I20</f>
        <v>0</v>
      </c>
      <c r="J19" s="72"/>
    </row>
    <row r="20" spans="2:10" x14ac:dyDescent="0.25">
      <c r="B20" s="71"/>
      <c r="C20" s="53" t="s">
        <v>87</v>
      </c>
      <c r="H20" s="99">
        <f>+'FOR-CSA-018'!H21</f>
        <v>0</v>
      </c>
      <c r="I20" s="100">
        <f>+'FOR-CSA-018'!I21</f>
        <v>0</v>
      </c>
      <c r="J20" s="72"/>
    </row>
    <row r="21" spans="2:10" x14ac:dyDescent="0.25">
      <c r="B21" s="71"/>
      <c r="C21" s="53" t="s">
        <v>88</v>
      </c>
      <c r="H21" s="99">
        <f>+'FOR-CSA-018'!H22</f>
        <v>0</v>
      </c>
      <c r="I21" s="100">
        <f>+'FOR-CSA-018'!I22</f>
        <v>0</v>
      </c>
      <c r="J21" s="72"/>
    </row>
    <row r="22" spans="2:10" x14ac:dyDescent="0.25">
      <c r="B22" s="71"/>
      <c r="C22" s="53" t="s">
        <v>89</v>
      </c>
      <c r="H22" s="99">
        <f>+'FOR-CSA-018'!H23</f>
        <v>0</v>
      </c>
      <c r="I22" s="100">
        <f>+'FOR-CSA-018'!I23</f>
        <v>0</v>
      </c>
      <c r="J22" s="72"/>
    </row>
    <row r="23" spans="2:10" x14ac:dyDescent="0.25">
      <c r="B23" s="71"/>
      <c r="C23" s="53" t="s">
        <v>105</v>
      </c>
      <c r="H23" s="99">
        <f>+'FOR-CSA-018'!H24</f>
        <v>0</v>
      </c>
      <c r="I23" s="100">
        <f>+'FOR-CSA-018'!I24</f>
        <v>0</v>
      </c>
      <c r="J23" s="72"/>
    </row>
    <row r="24" spans="2:10" ht="13" x14ac:dyDescent="0.3">
      <c r="B24" s="71"/>
      <c r="C24" s="73" t="s">
        <v>106</v>
      </c>
      <c r="D24" s="73"/>
      <c r="E24" s="73"/>
      <c r="F24" s="73"/>
      <c r="H24" s="97">
        <f>SUM(H18:H23)</f>
        <v>0</v>
      </c>
      <c r="I24" s="98">
        <f>+SUBTOTAL(9,I18:I23)</f>
        <v>0</v>
      </c>
      <c r="J24" s="72"/>
    </row>
    <row r="25" spans="2:10" ht="13.5" thickBot="1" x14ac:dyDescent="0.35">
      <c r="B25" s="71"/>
      <c r="C25" s="73"/>
      <c r="D25" s="73"/>
      <c r="H25" s="101"/>
      <c r="I25" s="102"/>
      <c r="J25" s="72"/>
    </row>
    <row r="26" spans="2:10" ht="13.5" thickTop="1" x14ac:dyDescent="0.3">
      <c r="B26" s="71"/>
      <c r="C26" s="73"/>
      <c r="D26" s="73"/>
      <c r="H26" s="88"/>
      <c r="I26" s="82"/>
      <c r="J26" s="72"/>
    </row>
    <row r="27" spans="2:10" ht="13" x14ac:dyDescent="0.3">
      <c r="B27" s="71"/>
      <c r="C27" s="73"/>
      <c r="D27" s="73"/>
      <c r="H27" s="88"/>
      <c r="I27" s="82"/>
      <c r="J27" s="72"/>
    </row>
    <row r="28" spans="2:10" ht="13" x14ac:dyDescent="0.3">
      <c r="B28" s="71"/>
      <c r="C28" s="73"/>
      <c r="D28" s="73"/>
      <c r="H28" s="88"/>
      <c r="I28" s="82"/>
      <c r="J28" s="72"/>
    </row>
    <row r="29" spans="2:10" x14ac:dyDescent="0.25">
      <c r="B29" s="71"/>
      <c r="G29" s="88"/>
      <c r="H29" s="88"/>
      <c r="I29" s="88"/>
      <c r="J29" s="72"/>
    </row>
    <row r="30" spans="2:10" ht="13.5" thickBot="1" x14ac:dyDescent="0.35">
      <c r="B30" s="71"/>
      <c r="C30" s="89" t="str">
        <f>+'FOR-CSA-018'!C37</f>
        <v>Ariana Paola Blanco Redondo</v>
      </c>
      <c r="D30" s="89"/>
      <c r="G30" s="89" t="str">
        <f>+'FOR-CSA-018'!H37</f>
        <v>Lizeth Ome G.</v>
      </c>
      <c r="H30" s="90"/>
      <c r="I30" s="88"/>
      <c r="J30" s="72"/>
    </row>
    <row r="31" spans="2:10" ht="13" x14ac:dyDescent="0.3">
      <c r="B31" s="71"/>
      <c r="C31" s="91" t="str">
        <f>+'FOR-CSA-018'!C38</f>
        <v>Analista de Cartera</v>
      </c>
      <c r="D31" s="91"/>
      <c r="G31" s="91" t="str">
        <f>+'FOR-CSA-018'!H38</f>
        <v>Cartera - Cuentas Salud</v>
      </c>
      <c r="H31" s="88"/>
      <c r="I31" s="88"/>
      <c r="J31" s="72"/>
    </row>
    <row r="32" spans="2:10" ht="13" x14ac:dyDescent="0.3">
      <c r="B32" s="71"/>
      <c r="C32" s="91" t="str">
        <f>+'FOR-CSA-018'!C39</f>
        <v>Entidad</v>
      </c>
      <c r="D32" s="91"/>
      <c r="G32" s="91" t="str">
        <f>+'FOR-CSA-018'!H39</f>
        <v>EPS Comfenalco Valle.</v>
      </c>
      <c r="H32" s="88"/>
      <c r="I32" s="88"/>
      <c r="J32" s="72"/>
    </row>
    <row r="33" spans="2:10" ht="13" x14ac:dyDescent="0.3">
      <c r="B33" s="71"/>
      <c r="C33" s="91"/>
      <c r="D33" s="91"/>
      <c r="G33" s="91"/>
      <c r="H33" s="88"/>
      <c r="I33" s="88"/>
      <c r="J33" s="72"/>
    </row>
    <row r="34" spans="2:10" ht="13" x14ac:dyDescent="0.3">
      <c r="B34" s="71"/>
      <c r="C34" s="91"/>
      <c r="D34" s="91"/>
      <c r="G34" s="91"/>
      <c r="H34" s="88"/>
      <c r="I34" s="88"/>
      <c r="J34" s="72"/>
    </row>
    <row r="35" spans="2:10" ht="14" x14ac:dyDescent="0.25">
      <c r="B35" s="71"/>
      <c r="C35" s="120" t="s">
        <v>107</v>
      </c>
      <c r="D35" s="120"/>
      <c r="E35" s="120"/>
      <c r="F35" s="120"/>
      <c r="G35" s="120"/>
      <c r="H35" s="120"/>
      <c r="I35" s="120"/>
      <c r="J35" s="72"/>
    </row>
    <row r="36" spans="2:10" ht="13" x14ac:dyDescent="0.3">
      <c r="B36" s="71"/>
      <c r="C36" s="91"/>
      <c r="D36" s="91"/>
      <c r="G36" s="91"/>
      <c r="H36" s="88"/>
      <c r="I36" s="88"/>
      <c r="J36" s="72"/>
    </row>
    <row r="37" spans="2:10" ht="18.75" customHeight="1" thickBot="1" x14ac:dyDescent="0.3">
      <c r="B37" s="92"/>
      <c r="C37" s="93"/>
      <c r="D37" s="93"/>
      <c r="E37" s="93"/>
      <c r="F37" s="93"/>
      <c r="G37" s="90"/>
      <c r="H37" s="90"/>
      <c r="I37" s="90"/>
      <c r="J37" s="94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 Paola Blanco Redondo</dc:creator>
  <cp:lastModifiedBy>Neyla Lizeth Ome Guamanga</cp:lastModifiedBy>
  <dcterms:created xsi:type="dcterms:W3CDTF">2025-04-10T13:13:23Z</dcterms:created>
  <dcterms:modified xsi:type="dcterms:W3CDTF">2025-04-23T15:54:32Z</dcterms:modified>
</cp:coreProperties>
</file>