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60037950 FUND SANTA FE DE BOGOTA\"/>
    </mc:Choice>
  </mc:AlternateContent>
  <xr:revisionPtr revIDLastSave="0" documentId="13_ncr:1_{74F1AAB6-97DB-4610-9724-EA0D05227FD4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  <externalReference r:id="rId7"/>
  </externalReferences>
  <definedNames>
    <definedName name="_xlnm._FilterDatabase" localSheetId="1" hidden="1">'ESTADO CADA FACT'!$A$2:$BH$17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2" i="4" l="1"/>
  <c r="I32" i="3"/>
  <c r="I28" i="4"/>
  <c r="I28" i="3"/>
  <c r="I25" i="3"/>
  <c r="I33" i="3" s="1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H18" i="4"/>
  <c r="H17" i="4" s="1"/>
  <c r="C17" i="4"/>
  <c r="I30" i="3"/>
  <c r="H30" i="3"/>
  <c r="H28" i="3"/>
  <c r="H25" i="3"/>
  <c r="H32" i="3" s="1"/>
  <c r="H33" i="3" s="1"/>
  <c r="C12" i="4"/>
  <c r="C11" i="4"/>
  <c r="C9" i="3"/>
  <c r="C9" i="4" s="1"/>
  <c r="I17" i="4" l="1"/>
  <c r="I24" i="4"/>
  <c r="H24" i="4"/>
  <c r="BG8" i="2" l="1"/>
  <c r="BH8" i="2"/>
  <c r="O2" i="2" l="1"/>
  <c r="BC1" i="2"/>
  <c r="BB1" i="2"/>
  <c r="BA1" i="2"/>
  <c r="AZ1" i="2"/>
  <c r="AY1" i="2"/>
  <c r="AX1" i="2"/>
  <c r="AW1" i="2"/>
  <c r="AV1" i="2"/>
  <c r="AU1" i="2"/>
  <c r="AT1" i="2"/>
  <c r="AM1" i="2"/>
  <c r="AL1" i="2"/>
  <c r="AK1" i="2"/>
  <c r="AF1" i="2"/>
  <c r="AE1" i="2"/>
  <c r="AD1" i="2"/>
  <c r="AC1" i="2"/>
  <c r="AB1" i="2"/>
  <c r="AA1" i="2"/>
  <c r="Z1" i="2"/>
  <c r="Y1" i="2"/>
  <c r="P1" i="2"/>
  <c r="J1" i="2"/>
  <c r="I1" i="2"/>
  <c r="H17" i="1"/>
  <c r="N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<sst xmlns="http://schemas.openxmlformats.org/spreadsheetml/2006/main" count="432" uniqueCount="178">
  <si>
    <t>Prefijo Factura</t>
  </si>
  <si>
    <t>Numero Factura</t>
  </si>
  <si>
    <t>IPS Fecha factura</t>
  </si>
  <si>
    <t>IPS Fecha radicado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</si>
  <si>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</si>
  <si>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</si>
  <si>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</si>
  <si>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</si>
  <si>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</si>
  <si>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</si>
  <si>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</si>
  <si>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EVENTO</t>
  </si>
  <si>
    <t>860037950-2</t>
  </si>
  <si>
    <t>FUNDACION SANTA FE DE BOGOTA</t>
  </si>
  <si>
    <t>FSFB0</t>
  </si>
  <si>
    <t>22/01/2018</t>
  </si>
  <si>
    <t>BOGOTA</t>
  </si>
  <si>
    <t>URGENCIAS</t>
  </si>
  <si>
    <t>FS</t>
  </si>
  <si>
    <t>06/05/2024</t>
  </si>
  <si>
    <t>12/03/2024</t>
  </si>
  <si>
    <t>16/06/2020</t>
  </si>
  <si>
    <t>17/03/2021</t>
  </si>
  <si>
    <t>23/08/2021</t>
  </si>
  <si>
    <t>28/02/2022</t>
  </si>
  <si>
    <t>27/09/2023</t>
  </si>
  <si>
    <t>21/09/2023</t>
  </si>
  <si>
    <t>13/03/2024</t>
  </si>
  <si>
    <t>08/05/2024</t>
  </si>
  <si>
    <t>04/02/2025</t>
  </si>
  <si>
    <t>HOSPITALIZACION</t>
  </si>
  <si>
    <t>FACTURA</t>
  </si>
  <si>
    <t>LLAVE</t>
  </si>
  <si>
    <t>IPS Valor Factura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</si>
  <si>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</si>
  <si>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</si>
  <si>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</si>
  <si>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</si>
  <si>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</si>
  <si>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</si>
  <si>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</si>
  <si>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</si>
  <si>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</si>
  <si>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</si>
  <si>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</si>
  <si>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COPAGO/CM REAL</t>
  </si>
  <si>
    <t>COPAGO/CM BOX</t>
  </si>
  <si>
    <t>NOTA CREDITO</t>
  </si>
  <si>
    <t>GLOSA PDTE</t>
  </si>
  <si>
    <t>GLOSA ACEPTADA</t>
  </si>
  <si>
    <t>DEVOLUCION</t>
  </si>
  <si>
    <t>Devolucion Aceptada</t>
  </si>
  <si>
    <t>Observacion Devolucion</t>
  </si>
  <si>
    <t>Observacion glosa</t>
  </si>
  <si>
    <t>USUARIO LIQ</t>
  </si>
  <si>
    <t>Rete Fuente</t>
  </si>
  <si>
    <t>VALOR A PAGAR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</si>
  <si>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</si>
  <si>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</si>
  <si>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</si>
  <si>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</si>
  <si>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</si>
  <si>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</si>
  <si>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</si>
  <si>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</si>
  <si>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</si>
  <si>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</si>
  <si>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</si>
  <si>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</si>
  <si>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</si>
  <si>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</si>
  <si>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</si>
  <si>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</si>
  <si>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</si>
  <si>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</si>
  <si>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</si>
  <si>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</si>
  <si>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FUND SANTA FE DE BOGOTA</t>
  </si>
  <si>
    <t>FS6185429</t>
  </si>
  <si>
    <t>860037950_FS6185429</t>
  </si>
  <si>
    <t>Factura Devuelta</t>
  </si>
  <si>
    <t>Devuelta</t>
  </si>
  <si>
    <t>Más de 360</t>
  </si>
  <si>
    <t>MIGRACION: SE DEVUELVE FACTURA COMPLETA NO SE EVIDENCIA REPORTE SIMUESTRA FAVOR REPORTAR LOS CUPS FACTURADOS, NO SE EVIDENCIA RESUL TADO CUPS 9634.FAVOR ANEXAR SOPORTES DANDO CUMPLIMIENTO A RES 1463; Y CONTINUAR PROCESO DE PAGO.    GLADYS VIVAS.</t>
  </si>
  <si>
    <t>SE DEVUELVE FACTURA COMPLETA NO SE EVIDENCIA REPORTE SIMUESTRA FAVOR REPORTAR LOS CUPS FACTURADOS, NO SE EVIDENCIA RESUL TADO CUPS 9634.FAVOR ANEXAR SOPORTES DANDO CUMPLIMIENTO A RES 1463; Y CONTINUAR PROCESO DE PAGO.    GLADYS VIVAS.</t>
  </si>
  <si>
    <t>SE DEVUELVE FACTURA COMPLETA NO SE EVIDENCIA REPORTE SIMUEST RA FAVOR REPORTAR LOS CUPS FACTURADOS, NO SE EVIDENCIA RESUTADO CUPS 906340.FAVOR ANEXAR SOPORTES DANDO CUMPLIMIENTO A RES 1463; Y CONTINUAR PROCESO DE PAGO. GLADYS VIVAS.</t>
  </si>
  <si>
    <t>SOPORTE</t>
  </si>
  <si>
    <t>Ambulatorio</t>
  </si>
  <si>
    <t>MIG-860037950</t>
  </si>
  <si>
    <t>FS8061207</t>
  </si>
  <si>
    <t>860037950_FS8061207</t>
  </si>
  <si>
    <t>AUT: SE REALIZA DEVOLUCIÓN DE FACTURA CON SOPORTES COMPLETOS, FACTURA NO CUENTA CON AUTORIZACIÓN PARA LOS SERVICIOS FACTURADOS, FAVOR COMUNICARSE CON EL ÁREA ENCARGADA, SOLICITARLA A LA capautorizaciones@epsdelagente.com.co</t>
  </si>
  <si>
    <t>AUTORIZACION</t>
  </si>
  <si>
    <t>Atención de urgencias</t>
  </si>
  <si>
    <t>Urgencias</t>
  </si>
  <si>
    <t>FS5868232</t>
  </si>
  <si>
    <t>860037950_FS5868232</t>
  </si>
  <si>
    <t>Factura Aceptada IPS</t>
  </si>
  <si>
    <t>Finalizada</t>
  </si>
  <si>
    <t>SE DEVUELVE FACTURA CON SOPORTES ORIGINALES , NO SE EVIDENCIA AUTORIZACION POR LOS SERVICIOS PRESTADOS , TAMPOCO SE EVID ENCIA ANEXO NI CORREOS DE SOLICITUD , FAVOR VALIDAR Y SOLICI TAR AUTORIZACION AL CORREO CAPAUTORIZACIONES@EPSCOMFENALCOVA LLE.COM.CO PARA DAR TRAMITE.JENNIFER REBOLELDO</t>
  </si>
  <si>
    <t>FS5882642</t>
  </si>
  <si>
    <t>860037950_FS5882642</t>
  </si>
  <si>
    <t>SE DEVUELVE FACTURA ELECTRONICA NO HAY AUTORIZACION PARA ELSERVICIO FACTURADO VALIDAR CON EL AREA ENCARGADA. CLAUDIA D</t>
  </si>
  <si>
    <t>FS8780609</t>
  </si>
  <si>
    <t>860037950_FS8780609</t>
  </si>
  <si>
    <t>31-60</t>
  </si>
  <si>
    <t>Yufrey Hernandez Truque</t>
  </si>
  <si>
    <t>Consultas ambulatorias</t>
  </si>
  <si>
    <t>COT-2023-76</t>
  </si>
  <si>
    <t>FS8189510</t>
  </si>
  <si>
    <t>860037950_FS8189510</t>
  </si>
  <si>
    <t>181-360</t>
  </si>
  <si>
    <t>Jose Avilio Manquillo Gallo</t>
  </si>
  <si>
    <t>FS6185428</t>
  </si>
  <si>
    <t>860037950_FS6185428</t>
  </si>
  <si>
    <t>SE GLOSA  FACTURA CUM 19938258-5 MDTO IVERMECTINA NO PBS,FACTURAR APARTE, SIN AUTORIZACION, SIN MIPRES.$28.139  GLADYS VIVAS.</t>
  </si>
  <si>
    <t>FS8065787</t>
  </si>
  <si>
    <t>860037950_FS8065787</t>
  </si>
  <si>
    <t>Servicios hospitalarios</t>
  </si>
  <si>
    <t>FS8134479</t>
  </si>
  <si>
    <t>860037950_FS8134479</t>
  </si>
  <si>
    <t>FS6385412</t>
  </si>
  <si>
    <t>860037950_FS6385412</t>
  </si>
  <si>
    <t>SE DEVUEVLVE FACTURA DEBEN DE GESTIONAR LA AUTORIZACION DE L ESTANCIA LA CUAL ENVIAN CODIGO PROVISIONAL CDA 94769 SOLCII TAR AL CORREO capautorizaciones@epscomfenalcovalle.com.co deben de enviar EL ANEXO CORRESPONDIENTE PARA QUE LE AUTORIC PARA QUE LE AUTORICEN EL SERVICIO SE VALIDA CON AUTORIZACION ES Y DEBEN DE ENVIAR LA DOCUMENTACION AL CORREO QUE SE REFIE RE DEL EGRESO DE LA ESTANCIA. DAR TRAMITE CON EL AREA ENCARG ADA Y QUE LES GENEREN LA AUT DE 15 DIGITOS PARA PODER DAR TR AMITE DE PAGO.MILENA</t>
  </si>
  <si>
    <t>FSFB04641463</t>
  </si>
  <si>
    <t>860037950_FSFB04641463</t>
  </si>
  <si>
    <t>Factura No Radicada</t>
  </si>
  <si>
    <t>No radicada</t>
  </si>
  <si>
    <t>FS5868223</t>
  </si>
  <si>
    <t>860037950_FS5868223</t>
  </si>
  <si>
    <t>FS6676895</t>
  </si>
  <si>
    <t>860037950_FS6676895</t>
  </si>
  <si>
    <t>FS7698631</t>
  </si>
  <si>
    <t>860037950_FS7698631</t>
  </si>
  <si>
    <t>FS7715261</t>
  </si>
  <si>
    <t>860037950_FS7715261</t>
  </si>
  <si>
    <t>Factura devuelta</t>
  </si>
  <si>
    <t>Factura cancelada</t>
  </si>
  <si>
    <t>Factura no radicada</t>
  </si>
  <si>
    <t>Factura Cancelada</t>
  </si>
  <si>
    <t>FOR-CSA-018</t>
  </si>
  <si>
    <t>HOJA 1 DE 1</t>
  </si>
  <si>
    <t>RESUMEN DE CARTERA REVISADA POR LA EPS</t>
  </si>
  <si>
    <t>VERSION 2</t>
  </si>
  <si>
    <t>Con Corte al dia: 31/03/2025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</si>
  <si>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</si>
  <si>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</si>
  <si>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</si>
  <si>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</si>
  <si>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</si>
  <si>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</si>
  <si>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</si>
  <si>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</si>
  <si>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</si>
  <si>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</si>
  <si>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</si>
  <si>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</si>
  <si>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</si>
  <si>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</si>
  <si>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</si>
  <si>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</si>
  <si>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</si>
  <si>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</si>
  <si>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</si>
  <si>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</si>
  <si>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</si>
  <si>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</si>
  <si>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</si>
  <si>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</si>
  <si>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</si>
  <si>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</si>
  <si>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</si>
  <si>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FUND SANTA FE DE BOGOTA</t>
  </si>
  <si>
    <t>NIT: 860037950</t>
  </si>
  <si>
    <t>A continuacion me permito remitir nuestra respuesta al estado de cartera presentado en la fecha: 08/04/2025</t>
  </si>
  <si>
    <t>VALOR RADICADO</t>
  </si>
  <si>
    <t>Daniel Andres Rodriguez</t>
  </si>
  <si>
    <t>Analista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</si>
</sst>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$&quot;\ #,##0;[Red]\-&quot;$&quot;\ #,##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6" formatCode="_-&quot;$&quot;\ * #,##0_-;\-&quot;$&quot;\ * #,##0_-;_-&quot;$&quot;\ * &quot;-&quot;??_-;_-@_-"/>
    <numFmt numFmtId="167" formatCode="_-&quot;€&quot;\ * #,##0_-;\-&quot;€&quot;\ * #,##0_-;_-&quot;€&quot;\ * &quot;-&quot;??_-;_-@_-"/>
    <numFmt numFmtId="168" formatCode="[$-240A]d&quot; de &quot;mmmm&quot; de &quot;yyyy;@"/>
    <numFmt numFmtId="169" formatCode="&quot;$&quot;\ #,##0;[Red]&quot;$&quot;\ #,##0"/>
    <numFmt numFmtId="170" formatCode="[$$-240A]\ #,##0;\-[$$-240A]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9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1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64" fontId="0" fillId="0" borderId="1" xfId="1" applyNumberFormat="1" applyFont="1" applyBorder="1"/>
    <xf numFmtId="14" fontId="0" fillId="0" borderId="1" xfId="0" applyNumberFormat="1" applyBorder="1"/>
    <xf numFmtId="3" fontId="0" fillId="0" borderId="1" xfId="0" applyNumberFormat="1" applyBorder="1"/>
    <xf numFmtId="0" fontId="4" fillId="2" borderId="1" xfId="0" applyFont="1" applyFill="1" applyBorder="1" applyAlignment="1">
      <alignment horizontal="center"/>
    </xf>
    <xf numFmtId="164" fontId="0" fillId="0" borderId="0" xfId="0" applyNumberFormat="1"/>
    <xf numFmtId="16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165" fontId="6" fillId="0" borderId="0" xfId="2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0" fontId="6" fillId="0" borderId="0" xfId="2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/>
    </xf>
    <xf numFmtId="165" fontId="6" fillId="0" borderId="0" xfId="2" applyNumberFormat="1" applyFont="1" applyAlignment="1">
      <alignment horizontal="center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66" fontId="8" fillId="0" borderId="1" xfId="2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5" fontId="8" fillId="4" borderId="1" xfId="2" applyNumberFormat="1" applyFont="1" applyFill="1" applyBorder="1" applyAlignment="1">
      <alignment horizontal="center" vertical="center" wrapText="1"/>
    </xf>
    <xf numFmtId="0" fontId="8" fillId="4" borderId="1" xfId="2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167" fontId="8" fillId="3" borderId="1" xfId="2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" fillId="0" borderId="0" xfId="0" applyFont="1"/>
    <xf numFmtId="0" fontId="7" fillId="0" borderId="1" xfId="0" applyFont="1" applyBorder="1"/>
    <xf numFmtId="0" fontId="7" fillId="0" borderId="1" xfId="0" applyFont="1" applyBorder="1" applyAlignment="1" applyProtection="1">
      <alignment horizontal="left" vertical="center"/>
      <protection locked="0"/>
    </xf>
    <xf numFmtId="14" fontId="7" fillId="0" borderId="1" xfId="0" applyNumberFormat="1" applyFont="1" applyBorder="1"/>
    <xf numFmtId="3" fontId="7" fillId="0" borderId="1" xfId="0" applyNumberFormat="1" applyFont="1" applyBorder="1"/>
    <xf numFmtId="164" fontId="7" fillId="0" borderId="1" xfId="1" applyNumberFormat="1" applyFont="1" applyFill="1" applyBorder="1"/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66" fontId="7" fillId="0" borderId="1" xfId="2" applyNumberFormat="1" applyFont="1" applyFill="1" applyBorder="1" applyAlignment="1">
      <alignment horizontal="center" vertical="center"/>
    </xf>
    <xf numFmtId="0" fontId="6" fillId="0" borderId="0" xfId="0" applyFont="1"/>
    <xf numFmtId="166" fontId="7" fillId="0" borderId="1" xfId="0" applyNumberFormat="1" applyFont="1" applyBorder="1" applyAlignment="1">
      <alignment horizontal="center" vertical="center"/>
    </xf>
    <xf numFmtId="1" fontId="7" fillId="0" borderId="1" xfId="2" applyNumberFormat="1" applyFont="1" applyFill="1" applyBorder="1" applyAlignment="1">
      <alignment horizontal="center" vertical="center"/>
    </xf>
    <xf numFmtId="166" fontId="7" fillId="0" borderId="1" xfId="2" applyNumberFormat="1" applyFont="1" applyBorder="1"/>
    <xf numFmtId="166" fontId="7" fillId="0" borderId="1" xfId="2" applyNumberFormat="1" applyFont="1" applyBorder="1" applyAlignment="1">
      <alignment horizontal="center"/>
    </xf>
    <xf numFmtId="14" fontId="7" fillId="0" borderId="1" xfId="0" applyNumberFormat="1" applyFont="1" applyBorder="1" applyAlignment="1">
      <alignment horizontal="center"/>
    </xf>
    <xf numFmtId="3" fontId="0" fillId="0" borderId="0" xfId="0" applyNumberFormat="1"/>
    <xf numFmtId="6" fontId="7" fillId="0" borderId="1" xfId="0" applyNumberFormat="1" applyFont="1" applyBorder="1" applyAlignment="1">
      <alignment horizontal="center" vertical="center"/>
    </xf>
    <xf numFmtId="0" fontId="10" fillId="0" borderId="0" xfId="3" applyFont="1"/>
    <xf numFmtId="0" fontId="10" fillId="0" borderId="2" xfId="3" applyFont="1" applyBorder="1" applyAlignment="1">
      <alignment horizontal="centerContinuous"/>
    </xf>
    <xf numFmtId="0" fontId="10" fillId="0" borderId="3" xfId="3" applyFont="1" applyBorder="1" applyAlignment="1">
      <alignment horizontal="centerContinuous"/>
    </xf>
    <xf numFmtId="0" fontId="10" fillId="0" borderId="6" xfId="3" applyFont="1" applyBorder="1" applyAlignment="1">
      <alignment horizontal="centerContinuous"/>
    </xf>
    <xf numFmtId="0" fontId="10" fillId="0" borderId="7" xfId="3" applyFont="1" applyBorder="1" applyAlignment="1">
      <alignment horizontal="centerContinuous"/>
    </xf>
    <xf numFmtId="0" fontId="11" fillId="0" borderId="2" xfId="3" applyFont="1" applyBorder="1" applyAlignment="1">
      <alignment horizontal="centerContinuous" vertical="center"/>
    </xf>
    <xf numFmtId="0" fontId="11" fillId="0" borderId="4" xfId="3" applyFont="1" applyBorder="1" applyAlignment="1">
      <alignment horizontal="centerContinuous" vertical="center"/>
    </xf>
    <xf numFmtId="0" fontId="11" fillId="0" borderId="3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/>
    </xf>
    <xf numFmtId="0" fontId="10" fillId="0" borderId="10" xfId="3" applyFont="1" applyBorder="1" applyAlignment="1">
      <alignment horizontal="centerContinuous"/>
    </xf>
    <xf numFmtId="0" fontId="11" fillId="0" borderId="8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0" fillId="0" borderId="6" xfId="3" applyFont="1" applyBorder="1"/>
    <xf numFmtId="0" fontId="10" fillId="0" borderId="7" xfId="3" applyFont="1" applyBorder="1"/>
    <xf numFmtId="0" fontId="11" fillId="0" borderId="0" xfId="3" applyFont="1"/>
    <xf numFmtId="14" fontId="10" fillId="0" borderId="0" xfId="3" applyNumberFormat="1" applyFont="1"/>
    <xf numFmtId="168" fontId="10" fillId="0" borderId="0" xfId="3" applyNumberFormat="1" applyFont="1"/>
    <xf numFmtId="14" fontId="10" fillId="0" borderId="0" xfId="3" applyNumberFormat="1" applyFont="1" applyAlignment="1">
      <alignment horizontal="left"/>
    </xf>
    <xf numFmtId="1" fontId="11" fillId="0" borderId="0" xfId="4" applyNumberFormat="1" applyFont="1" applyAlignment="1">
      <alignment horizontal="center" vertical="center"/>
    </xf>
    <xf numFmtId="165" fontId="11" fillId="0" borderId="0" xfId="3" applyNumberFormat="1" applyFont="1" applyAlignment="1">
      <alignment horizontal="center" vertical="center"/>
    </xf>
    <xf numFmtId="1" fontId="11" fillId="0" borderId="0" xfId="3" applyNumberFormat="1" applyFont="1" applyAlignment="1">
      <alignment horizontal="center"/>
    </xf>
    <xf numFmtId="169" fontId="11" fillId="0" borderId="0" xfId="3" applyNumberFormat="1" applyFont="1" applyAlignment="1">
      <alignment horizontal="right"/>
    </xf>
    <xf numFmtId="1" fontId="10" fillId="0" borderId="0" xfId="3" applyNumberFormat="1" applyFont="1" applyAlignment="1">
      <alignment horizontal="center"/>
    </xf>
    <xf numFmtId="169" fontId="10" fillId="0" borderId="0" xfId="3" applyNumberFormat="1" applyFont="1" applyAlignment="1">
      <alignment horizontal="right"/>
    </xf>
    <xf numFmtId="1" fontId="10" fillId="0" borderId="9" xfId="3" applyNumberFormat="1" applyFont="1" applyBorder="1" applyAlignment="1">
      <alignment horizontal="center"/>
    </xf>
    <xf numFmtId="169" fontId="10" fillId="0" borderId="9" xfId="3" applyNumberFormat="1" applyFont="1" applyBorder="1" applyAlignment="1">
      <alignment horizontal="right"/>
    </xf>
    <xf numFmtId="0" fontId="10" fillId="0" borderId="0" xfId="3" applyFont="1" applyAlignment="1">
      <alignment horizontal="center"/>
    </xf>
    <xf numFmtId="1" fontId="11" fillId="0" borderId="13" xfId="3" applyNumberFormat="1" applyFont="1" applyBorder="1" applyAlignment="1">
      <alignment horizontal="center"/>
    </xf>
    <xf numFmtId="169" fontId="11" fillId="0" borderId="13" xfId="3" applyNumberFormat="1" applyFont="1" applyBorder="1" applyAlignment="1">
      <alignment horizontal="right"/>
    </xf>
    <xf numFmtId="169" fontId="10" fillId="0" borderId="0" xfId="3" applyNumberFormat="1" applyFont="1"/>
    <xf numFmtId="169" fontId="11" fillId="0" borderId="9" xfId="3" applyNumberFormat="1" applyFont="1" applyBorder="1"/>
    <xf numFmtId="169" fontId="10" fillId="0" borderId="9" xfId="3" applyNumberFormat="1" applyFont="1" applyBorder="1"/>
    <xf numFmtId="169" fontId="11" fillId="0" borderId="0" xfId="3" applyNumberFormat="1" applyFont="1"/>
    <xf numFmtId="0" fontId="10" fillId="0" borderId="8" xfId="3" applyFont="1" applyBorder="1"/>
    <xf numFmtId="0" fontId="10" fillId="0" borderId="9" xfId="3" applyFont="1" applyBorder="1"/>
    <xf numFmtId="0" fontId="10" fillId="0" borderId="10" xfId="3" applyFont="1" applyBorder="1"/>
    <xf numFmtId="0" fontId="10" fillId="2" borderId="0" xfId="3" applyFont="1" applyFill="1"/>
    <xf numFmtId="0" fontId="11" fillId="0" borderId="0" xfId="3" applyFont="1" applyAlignment="1">
      <alignment horizontal="center"/>
    </xf>
    <xf numFmtId="1" fontId="11" fillId="0" borderId="0" xfId="4" applyNumberFormat="1" applyFont="1" applyAlignment="1">
      <alignment horizontal="right"/>
    </xf>
    <xf numFmtId="170" fontId="11" fillId="0" borderId="0" xfId="5" applyNumberFormat="1" applyFont="1" applyAlignment="1">
      <alignment horizontal="right"/>
    </xf>
    <xf numFmtId="1" fontId="10" fillId="0" borderId="0" xfId="4" applyNumberFormat="1" applyFont="1" applyAlignment="1">
      <alignment horizontal="right"/>
    </xf>
    <xf numFmtId="170" fontId="10" fillId="0" borderId="0" xfId="5" applyNumberFormat="1" applyFont="1" applyAlignment="1">
      <alignment horizontal="right"/>
    </xf>
    <xf numFmtId="164" fontId="10" fillId="0" borderId="13" xfId="5" applyNumberFormat="1" applyFont="1" applyBorder="1" applyAlignment="1">
      <alignment horizontal="center"/>
    </xf>
    <xf numFmtId="170" fontId="10" fillId="0" borderId="13" xfId="5" applyNumberFormat="1" applyFont="1" applyBorder="1" applyAlignment="1">
      <alignment horizontal="right"/>
    </xf>
    <xf numFmtId="166" fontId="7" fillId="0" borderId="1" xfId="2" applyNumberFormat="1" applyFont="1" applyFill="1" applyBorder="1"/>
    <xf numFmtId="167" fontId="8" fillId="3" borderId="1" xfId="2" applyNumberFormat="1" applyFont="1" applyFill="1" applyBorder="1" applyAlignment="1">
      <alignment horizontal="center" wrapText="1"/>
    </xf>
    <xf numFmtId="0" fontId="11" fillId="0" borderId="2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/>
    </xf>
    <xf numFmtId="0" fontId="11" fillId="0" borderId="3" xfId="3" applyFont="1" applyBorder="1" applyAlignment="1">
      <alignment horizontal="center" vertical="center"/>
    </xf>
    <xf numFmtId="0" fontId="11" fillId="0" borderId="8" xfId="3" applyFont="1" applyBorder="1" applyAlignment="1">
      <alignment horizontal="center" vertical="center"/>
    </xf>
    <xf numFmtId="0" fontId="11" fillId="0" borderId="9" xfId="3" applyFont="1" applyBorder="1" applyAlignment="1">
      <alignment horizontal="center" vertical="center"/>
    </xf>
    <xf numFmtId="0" fontId="11" fillId="0" borderId="10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11" fillId="0" borderId="11" xfId="3" applyFont="1" applyBorder="1" applyAlignment="1">
      <alignment horizontal="center" vertical="center"/>
    </xf>
    <xf numFmtId="0" fontId="12" fillId="0" borderId="0" xfId="3" applyFont="1" applyAlignment="1">
      <alignment horizontal="center" vertical="center" wrapText="1"/>
    </xf>
    <xf numFmtId="0" fontId="11" fillId="0" borderId="6" xfId="3" applyFont="1" applyBorder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0" fontId="11" fillId="0" borderId="7" xfId="3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6">
    <cellStyle name="Millares" xfId="1" builtinId="3"/>
    <cellStyle name="Millares 2 2" xfId="5" xr:uid="{3870B2A9-B6AF-4535-AA2D-46E2136D7B94}"/>
    <cellStyle name="Millares 3" xfId="4" xr:uid="{F88024CC-F0E5-49F7-87B6-F61788C0A51C}"/>
    <cellStyle name="Moneda" xfId="2" builtinId="4"/>
    <cellStyle name="Normal" xfId="0" builtinId="0"/>
    <cellStyle name="Normal 2 2" xfId="3" xr:uid="{9DCC17BD-B9BA-420A-B1B2-62DE91CF57F3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68C5D6E-3E68-4B12-9425-D69C28EBC2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599EBC21-EFCF-457D-97E5-BF96228943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86C47251-D434-4738-AD17-C68E7BD28F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AB62BFB-7197-4CEB-897C-9987F64535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nlomeg\Desktop\SANTA%20FE%20COMPENSADAS.xlsx" TargetMode="External"/><Relationship Id="rId1" Type="http://schemas.openxmlformats.org/officeDocument/2006/relationships/externalLinkPath" Target="file:///C:\Users\nlomeg\Desktop\SANTA%20FE%20COMPENSAD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  <sheetName val="SANTA FE COMPENSADAS"/>
    </sheetNames>
    <sheetDataSet>
      <sheetData sheetId="0">
        <row r="1">
          <cell r="F1" t="str">
            <v>Clase</v>
          </cell>
          <cell r="G1" t="str">
            <v>TF</v>
          </cell>
        </row>
        <row r="3">
          <cell r="F3" t="str">
            <v>Doc.comp.</v>
          </cell>
          <cell r="G3" t="str">
            <v>Compens/</v>
          </cell>
          <cell r="H3" t="str">
            <v>ID</v>
          </cell>
          <cell r="I3" t="str">
            <v>Suma de    Importe en ML</v>
          </cell>
        </row>
        <row r="4">
          <cell r="F4">
            <v>2200797471</v>
          </cell>
          <cell r="G4">
            <v>43868</v>
          </cell>
          <cell r="H4" t="str">
            <v>(en blanco)</v>
          </cell>
          <cell r="I4">
            <v>4093170</v>
          </cell>
        </row>
        <row r="5">
          <cell r="F5">
            <v>2200916019</v>
          </cell>
          <cell r="G5">
            <v>44081</v>
          </cell>
          <cell r="H5" t="str">
            <v>(en blanco)</v>
          </cell>
          <cell r="I5">
            <v>24441</v>
          </cell>
        </row>
        <row r="6">
          <cell r="F6">
            <v>2201065401</v>
          </cell>
          <cell r="G6">
            <v>44356</v>
          </cell>
          <cell r="H6" t="str">
            <v>(en blanco)</v>
          </cell>
          <cell r="I6">
            <v>71335</v>
          </cell>
        </row>
        <row r="7">
          <cell r="F7">
            <v>2201092014</v>
          </cell>
          <cell r="G7">
            <v>44420</v>
          </cell>
          <cell r="H7" t="str">
            <v>(en blanco)</v>
          </cell>
          <cell r="I7">
            <v>0</v>
          </cell>
        </row>
        <row r="8">
          <cell r="F8">
            <v>2201092084</v>
          </cell>
          <cell r="G8">
            <v>44425</v>
          </cell>
          <cell r="H8" t="str">
            <v>(en blanco)</v>
          </cell>
          <cell r="I8">
            <v>1298873</v>
          </cell>
        </row>
        <row r="9">
          <cell r="F9">
            <v>2201166789</v>
          </cell>
          <cell r="G9">
            <v>44573</v>
          </cell>
          <cell r="H9" t="str">
            <v>(en blanco)</v>
          </cell>
          <cell r="I9">
            <v>12130644</v>
          </cell>
        </row>
        <row r="10">
          <cell r="F10">
            <v>2201215297</v>
          </cell>
          <cell r="G10">
            <v>44677</v>
          </cell>
          <cell r="H10" t="str">
            <v>(en blanco)</v>
          </cell>
          <cell r="I10">
            <v>386368</v>
          </cell>
        </row>
        <row r="11">
          <cell r="F11" t="str">
            <v>Total general</v>
          </cell>
          <cell r="I11">
            <v>18004831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showGridLines="0" zoomScale="120" zoomScaleNormal="120" workbookViewId="0">
      <selection activeCell="H17" sqref="H17"/>
    </sheetView>
  </sheetViews>
  <sheetFormatPr baseColWidth="10" defaultRowHeight="14.5" x14ac:dyDescent="0.35"/>
  <cols>
    <col min="1" max="1" width="15.54296875" customWidth="1"/>
    <col min="2" max="2" width="32.1796875" bestFit="1" customWidth="1"/>
    <col min="3" max="3" width="9" customWidth="1"/>
    <col min="4" max="4" width="11.26953125" customWidth="1"/>
    <col min="5" max="5" width="11.26953125" bestFit="1" customWidth="1"/>
    <col min="6" max="6" width="14.7265625" customWidth="1"/>
    <col min="7" max="7" width="11.7265625" bestFit="1" customWidth="1"/>
    <col min="8" max="8" width="12.7265625" customWidth="1"/>
    <col min="9" max="9" width="15.7265625" bestFit="1" customWidth="1"/>
    <col min="10" max="10" width="11.453125" customWidth="1"/>
    <col min="11" max="11" width="18.54296875" customWidth="1"/>
  </cols>
  <sheetData>
    <row r="1" spans="1:12" s="3" customFormat="1" ht="29" x14ac:dyDescent="0.35">
      <c r="A1" s="2" t="s">
        <v>5</v>
      </c>
      <c r="B1" s="2" t="s">
        <v>7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4</v>
      </c>
      <c r="I1" s="2" t="s">
        <v>6</v>
      </c>
      <c r="J1" s="2" t="s">
        <v>8</v>
      </c>
      <c r="K1" s="2" t="s">
        <v>9</v>
      </c>
      <c r="L1" s="2" t="s">
        <v>10</v>
      </c>
    </row>
    <row r="2" spans="1:12" x14ac:dyDescent="0.35">
      <c r="A2" s="1" t="s">
        <v>12</v>
      </c>
      <c r="B2" s="1" t="s">
        <v>13</v>
      </c>
      <c r="C2" s="1" t="s">
        <v>14</v>
      </c>
      <c r="D2" s="1">
        <v>4641463</v>
      </c>
      <c r="E2" s="7">
        <v>43099</v>
      </c>
      <c r="F2" s="1" t="s">
        <v>15</v>
      </c>
      <c r="G2" s="8">
        <v>1330955</v>
      </c>
      <c r="H2" s="6">
        <v>1330955</v>
      </c>
      <c r="I2" s="5" t="s">
        <v>11</v>
      </c>
      <c r="J2" s="4" t="s">
        <v>16</v>
      </c>
      <c r="K2" s="5" t="s">
        <v>17</v>
      </c>
      <c r="L2" s="4"/>
    </row>
    <row r="3" spans="1:12" x14ac:dyDescent="0.35">
      <c r="A3" s="1" t="s">
        <v>12</v>
      </c>
      <c r="B3" s="1" t="s">
        <v>13</v>
      </c>
      <c r="C3" s="1" t="s">
        <v>18</v>
      </c>
      <c r="D3" s="1">
        <v>8134479</v>
      </c>
      <c r="E3" s="7">
        <v>45371</v>
      </c>
      <c r="F3" s="1" t="s">
        <v>19</v>
      </c>
      <c r="G3" s="8">
        <v>7575545</v>
      </c>
      <c r="H3" s="6">
        <v>7575545</v>
      </c>
      <c r="I3" s="5" t="s">
        <v>11</v>
      </c>
      <c r="J3" s="4" t="s">
        <v>16</v>
      </c>
      <c r="K3" s="9" t="s">
        <v>30</v>
      </c>
      <c r="L3" s="4"/>
    </row>
    <row r="4" spans="1:12" x14ac:dyDescent="0.35">
      <c r="A4" s="1" t="s">
        <v>12</v>
      </c>
      <c r="B4" s="1" t="s">
        <v>13</v>
      </c>
      <c r="C4" s="1" t="s">
        <v>18</v>
      </c>
      <c r="D4" s="1">
        <v>8065787</v>
      </c>
      <c r="E4" s="7">
        <v>45338</v>
      </c>
      <c r="F4" s="1" t="s">
        <v>20</v>
      </c>
      <c r="G4" s="8">
        <v>375119250</v>
      </c>
      <c r="H4" s="6">
        <v>6546381</v>
      </c>
      <c r="I4" s="5" t="s">
        <v>11</v>
      </c>
      <c r="J4" s="4" t="s">
        <v>16</v>
      </c>
      <c r="K4" s="9" t="s">
        <v>30</v>
      </c>
      <c r="L4" s="1"/>
    </row>
    <row r="5" spans="1:12" x14ac:dyDescent="0.35">
      <c r="A5" s="1" t="s">
        <v>12</v>
      </c>
      <c r="B5" s="1" t="s">
        <v>13</v>
      </c>
      <c r="C5" s="1" t="s">
        <v>18</v>
      </c>
      <c r="D5" s="1">
        <v>5868223</v>
      </c>
      <c r="E5" s="7">
        <v>43897</v>
      </c>
      <c r="F5" s="1" t="s">
        <v>21</v>
      </c>
      <c r="G5" s="8">
        <v>801491</v>
      </c>
      <c r="H5" s="6">
        <v>801491</v>
      </c>
      <c r="I5" s="5" t="s">
        <v>11</v>
      </c>
      <c r="J5" s="4" t="s">
        <v>16</v>
      </c>
      <c r="K5" s="5" t="s">
        <v>17</v>
      </c>
      <c r="L5" s="1"/>
    </row>
    <row r="6" spans="1:12" x14ac:dyDescent="0.35">
      <c r="A6" s="1" t="s">
        <v>12</v>
      </c>
      <c r="B6" s="1" t="s">
        <v>13</v>
      </c>
      <c r="C6" s="1" t="s">
        <v>18</v>
      </c>
      <c r="D6" s="1">
        <v>5868232</v>
      </c>
      <c r="E6" s="7">
        <v>43897</v>
      </c>
      <c r="F6" s="1" t="s">
        <v>21</v>
      </c>
      <c r="G6" s="8">
        <v>1313479</v>
      </c>
      <c r="H6" s="6">
        <v>1313479</v>
      </c>
      <c r="I6" s="5" t="s">
        <v>11</v>
      </c>
      <c r="J6" s="4" t="s">
        <v>16</v>
      </c>
      <c r="K6" s="5" t="s">
        <v>17</v>
      </c>
      <c r="L6" s="1"/>
    </row>
    <row r="7" spans="1:12" x14ac:dyDescent="0.35">
      <c r="A7" s="1" t="s">
        <v>12</v>
      </c>
      <c r="B7" s="1" t="s">
        <v>13</v>
      </c>
      <c r="C7" s="1" t="s">
        <v>18</v>
      </c>
      <c r="D7" s="1">
        <v>5882642</v>
      </c>
      <c r="E7" s="7">
        <v>43908</v>
      </c>
      <c r="F7" s="1" t="s">
        <v>21</v>
      </c>
      <c r="G7" s="8">
        <v>470727</v>
      </c>
      <c r="H7" s="6">
        <v>470727</v>
      </c>
      <c r="I7" s="5" t="s">
        <v>11</v>
      </c>
      <c r="J7" s="4" t="s">
        <v>16</v>
      </c>
      <c r="K7" s="5" t="s">
        <v>17</v>
      </c>
      <c r="L7" s="1"/>
    </row>
    <row r="8" spans="1:12" x14ac:dyDescent="0.35">
      <c r="A8" s="1" t="s">
        <v>12</v>
      </c>
      <c r="B8" s="1" t="s">
        <v>13</v>
      </c>
      <c r="C8" s="1" t="s">
        <v>18</v>
      </c>
      <c r="D8" s="1">
        <v>6185428</v>
      </c>
      <c r="E8" s="7">
        <v>44203</v>
      </c>
      <c r="F8" s="1" t="s">
        <v>22</v>
      </c>
      <c r="G8" s="8">
        <v>1536151</v>
      </c>
      <c r="H8" s="6">
        <v>209139</v>
      </c>
      <c r="I8" s="5" t="s">
        <v>11</v>
      </c>
      <c r="J8" s="4" t="s">
        <v>16</v>
      </c>
      <c r="K8" s="5" t="s">
        <v>17</v>
      </c>
      <c r="L8" s="1"/>
    </row>
    <row r="9" spans="1:12" x14ac:dyDescent="0.35">
      <c r="A9" s="1" t="s">
        <v>12</v>
      </c>
      <c r="B9" s="1" t="s">
        <v>13</v>
      </c>
      <c r="C9" s="1" t="s">
        <v>18</v>
      </c>
      <c r="D9" s="1">
        <v>6185429</v>
      </c>
      <c r="E9" s="7">
        <v>44203</v>
      </c>
      <c r="F9" s="1" t="s">
        <v>22</v>
      </c>
      <c r="G9" s="8">
        <v>357126</v>
      </c>
      <c r="H9" s="6">
        <v>357126</v>
      </c>
      <c r="I9" s="5" t="s">
        <v>11</v>
      </c>
      <c r="J9" s="4" t="s">
        <v>16</v>
      </c>
      <c r="K9" s="5" t="s">
        <v>17</v>
      </c>
      <c r="L9" s="1"/>
    </row>
    <row r="10" spans="1:12" x14ac:dyDescent="0.35">
      <c r="A10" s="1" t="s">
        <v>12</v>
      </c>
      <c r="B10" s="1" t="s">
        <v>13</v>
      </c>
      <c r="C10" s="1" t="s">
        <v>18</v>
      </c>
      <c r="D10" s="1">
        <v>6385412</v>
      </c>
      <c r="E10" s="7">
        <v>44347</v>
      </c>
      <c r="F10" s="1" t="s">
        <v>23</v>
      </c>
      <c r="G10" s="8">
        <v>9064734</v>
      </c>
      <c r="H10" s="6">
        <v>9064734</v>
      </c>
      <c r="I10" s="5" t="s">
        <v>11</v>
      </c>
      <c r="J10" s="4" t="s">
        <v>16</v>
      </c>
      <c r="K10" s="5" t="s">
        <v>17</v>
      </c>
      <c r="L10" s="1"/>
    </row>
    <row r="11" spans="1:12" x14ac:dyDescent="0.35">
      <c r="A11" s="1" t="s">
        <v>12</v>
      </c>
      <c r="B11" s="1" t="s">
        <v>13</v>
      </c>
      <c r="C11" s="1" t="s">
        <v>18</v>
      </c>
      <c r="D11" s="1">
        <v>6676895</v>
      </c>
      <c r="E11" s="7">
        <v>44534</v>
      </c>
      <c r="F11" s="1" t="s">
        <v>24</v>
      </c>
      <c r="G11" s="8">
        <v>512310</v>
      </c>
      <c r="H11" s="6">
        <v>512310</v>
      </c>
      <c r="I11" s="5" t="s">
        <v>11</v>
      </c>
      <c r="J11" s="4" t="s">
        <v>16</v>
      </c>
      <c r="K11" s="5" t="s">
        <v>17</v>
      </c>
      <c r="L11" s="1"/>
    </row>
    <row r="12" spans="1:12" x14ac:dyDescent="0.35">
      <c r="A12" s="1" t="s">
        <v>12</v>
      </c>
      <c r="B12" s="1" t="s">
        <v>13</v>
      </c>
      <c r="C12" s="1" t="s">
        <v>18</v>
      </c>
      <c r="D12" s="1">
        <v>7698631</v>
      </c>
      <c r="E12" s="7">
        <v>45128</v>
      </c>
      <c r="F12" s="1" t="s">
        <v>25</v>
      </c>
      <c r="G12" s="8">
        <v>85180</v>
      </c>
      <c r="H12" s="6">
        <v>85180</v>
      </c>
      <c r="I12" s="5" t="s">
        <v>11</v>
      </c>
      <c r="J12" s="4" t="s">
        <v>16</v>
      </c>
      <c r="K12" s="5" t="s">
        <v>17</v>
      </c>
      <c r="L12" s="1"/>
    </row>
    <row r="13" spans="1:12" x14ac:dyDescent="0.35">
      <c r="A13" s="1" t="s">
        <v>12</v>
      </c>
      <c r="B13" s="1" t="s">
        <v>13</v>
      </c>
      <c r="C13" s="1" t="s">
        <v>18</v>
      </c>
      <c r="D13" s="1">
        <v>7715261</v>
      </c>
      <c r="E13" s="7">
        <v>45137</v>
      </c>
      <c r="F13" s="1" t="s">
        <v>26</v>
      </c>
      <c r="G13" s="8">
        <v>39078</v>
      </c>
      <c r="H13" s="6">
        <v>39078</v>
      </c>
      <c r="I13" s="5" t="s">
        <v>11</v>
      </c>
      <c r="J13" s="4" t="s">
        <v>16</v>
      </c>
      <c r="K13" s="5" t="s">
        <v>17</v>
      </c>
      <c r="L13" s="1"/>
    </row>
    <row r="14" spans="1:12" x14ac:dyDescent="0.35">
      <c r="A14" s="1" t="s">
        <v>12</v>
      </c>
      <c r="B14" s="1" t="s">
        <v>13</v>
      </c>
      <c r="C14" s="1" t="s">
        <v>18</v>
      </c>
      <c r="D14" s="1">
        <v>8061207</v>
      </c>
      <c r="E14" s="7">
        <v>45336</v>
      </c>
      <c r="F14" s="1" t="s">
        <v>27</v>
      </c>
      <c r="G14" s="8">
        <v>1480064</v>
      </c>
      <c r="H14" s="6">
        <v>1480064</v>
      </c>
      <c r="I14" s="5" t="s">
        <v>11</v>
      </c>
      <c r="J14" s="4" t="s">
        <v>16</v>
      </c>
      <c r="K14" s="5" t="s">
        <v>17</v>
      </c>
      <c r="L14" s="1"/>
    </row>
    <row r="15" spans="1:12" x14ac:dyDescent="0.35">
      <c r="A15" s="1" t="s">
        <v>12</v>
      </c>
      <c r="B15" s="1" t="s">
        <v>13</v>
      </c>
      <c r="C15" s="1" t="s">
        <v>18</v>
      </c>
      <c r="D15" s="1">
        <v>8189510</v>
      </c>
      <c r="E15" s="7">
        <v>45401</v>
      </c>
      <c r="F15" s="1" t="s">
        <v>28</v>
      </c>
      <c r="G15" s="8">
        <v>89280</v>
      </c>
      <c r="H15" s="6">
        <v>89280</v>
      </c>
      <c r="I15" s="5" t="s">
        <v>11</v>
      </c>
      <c r="J15" s="4" t="s">
        <v>16</v>
      </c>
      <c r="K15" s="5" t="s">
        <v>17</v>
      </c>
      <c r="L15" s="1"/>
    </row>
    <row r="16" spans="1:12" x14ac:dyDescent="0.35">
      <c r="A16" s="1" t="s">
        <v>12</v>
      </c>
      <c r="B16" s="1" t="s">
        <v>13</v>
      </c>
      <c r="C16" s="1" t="s">
        <v>18</v>
      </c>
      <c r="D16" s="1">
        <v>8780609</v>
      </c>
      <c r="E16" s="7">
        <v>45650</v>
      </c>
      <c r="F16" s="1" t="s">
        <v>29</v>
      </c>
      <c r="G16" s="8">
        <v>59158</v>
      </c>
      <c r="H16" s="6">
        <v>59158</v>
      </c>
      <c r="I16" s="5" t="s">
        <v>11</v>
      </c>
      <c r="J16" s="4" t="s">
        <v>16</v>
      </c>
      <c r="K16" s="5" t="s">
        <v>17</v>
      </c>
      <c r="L16" s="1"/>
    </row>
    <row r="17" spans="8:8" x14ac:dyDescent="0.35">
      <c r="H17" s="10">
        <f>SUM(H2:H16)</f>
        <v>29934647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669E9-53C7-4675-8FD7-B92289F4988F}">
  <dimension ref="A1:BH20"/>
  <sheetViews>
    <sheetView workbookViewId="0">
      <selection activeCell="E4" sqref="E4"/>
    </sheetView>
  </sheetViews>
  <sheetFormatPr baseColWidth="10" defaultRowHeight="14.5" x14ac:dyDescent="0.35"/>
  <cols>
    <col min="3" max="3" width="6.36328125" bestFit="1" customWidth="1"/>
    <col min="4" max="4" width="6.6328125" bestFit="1" customWidth="1"/>
    <col min="5" max="5" width="10.453125" bestFit="1" customWidth="1"/>
    <col min="6" max="6" width="18.7265625" hidden="1" customWidth="1"/>
    <col min="7" max="7" width="9.54296875" hidden="1" customWidth="1"/>
    <col min="8" max="8" width="9.6328125" hidden="1" customWidth="1"/>
    <col min="9" max="9" width="11.08984375" hidden="1" customWidth="1"/>
    <col min="10" max="10" width="9.54296875" bestFit="1" customWidth="1"/>
    <col min="11" max="11" width="9.54296875" hidden="1" customWidth="1"/>
    <col min="12" max="12" width="7.54296875" hidden="1" customWidth="1"/>
    <col min="13" max="13" width="9.6328125" hidden="1" customWidth="1"/>
    <col min="14" max="14" width="13.36328125" hidden="1" customWidth="1"/>
    <col min="15" max="15" width="14.90625" customWidth="1"/>
    <col min="23" max="24" width="8.453125" bestFit="1" customWidth="1"/>
    <col min="25" max="26" width="11.453125" bestFit="1" customWidth="1"/>
    <col min="27" max="27" width="8.36328125" customWidth="1"/>
    <col min="28" max="28" width="8.453125" customWidth="1"/>
    <col min="29" max="29" width="7.7265625" bestFit="1" customWidth="1"/>
    <col min="30" max="30" width="10.26953125" bestFit="1" customWidth="1"/>
    <col min="31" max="31" width="9.81640625" bestFit="1" customWidth="1"/>
    <col min="32" max="32" width="10.6328125" bestFit="1" customWidth="1"/>
    <col min="33" max="33" width="10.36328125" customWidth="1"/>
    <col min="40" max="40" width="11.453125" customWidth="1"/>
    <col min="42" max="42" width="11.453125" customWidth="1"/>
    <col min="44" max="44" width="8.81640625" bestFit="1" customWidth="1"/>
    <col min="46" max="46" width="11.90625" bestFit="1" customWidth="1"/>
    <col min="47" max="47" width="10.6328125" customWidth="1"/>
    <col min="48" max="48" width="11.90625" bestFit="1" customWidth="1"/>
    <col min="49" max="49" width="10.1796875" customWidth="1"/>
    <col min="50" max="50" width="13.26953125" customWidth="1"/>
    <col min="52" max="52" width="13.453125" customWidth="1"/>
    <col min="54" max="54" width="11.6328125" customWidth="1"/>
    <col min="55" max="55" width="12.08984375" customWidth="1"/>
    <col min="57" max="57" width="13.08984375" customWidth="1"/>
    <col min="58" max="58" width="13" customWidth="1"/>
    <col min="59" max="59" width="10.26953125" customWidth="1"/>
    <col min="60" max="60" width="12.6328125" customWidth="1"/>
  </cols>
  <sheetData>
    <row r="1" spans="1:60" s="20" customFormat="1" x14ac:dyDescent="0.35">
      <c r="A1" s="11">
        <v>45747</v>
      </c>
      <c r="B1" s="12"/>
      <c r="C1" s="12"/>
      <c r="D1" s="12"/>
      <c r="E1" s="12"/>
      <c r="F1" s="12"/>
      <c r="G1" s="13"/>
      <c r="H1" s="13"/>
      <c r="I1" s="14">
        <f>+SUBTOTAL(9,I3:I26698)</f>
        <v>399834528</v>
      </c>
      <c r="J1" s="14">
        <f>+SUBTOTAL(9,J3:J26698)</f>
        <v>29934647</v>
      </c>
      <c r="K1" s="12"/>
      <c r="L1" s="12"/>
      <c r="M1" s="12"/>
      <c r="N1" s="15">
        <f>+J1-SUM(AT1:BB1)</f>
        <v>0</v>
      </c>
      <c r="O1" s="16"/>
      <c r="P1" s="14">
        <f>+SUBTOTAL(9,P3:P26698)</f>
        <v>0</v>
      </c>
      <c r="Q1" s="17"/>
      <c r="R1" s="16"/>
      <c r="S1" s="13"/>
      <c r="T1" s="13"/>
      <c r="U1" s="13"/>
      <c r="V1" s="13"/>
      <c r="W1" s="16"/>
      <c r="X1" s="16"/>
      <c r="Y1" s="14">
        <f t="shared" ref="Y1:AF1" si="0">+SUBTOTAL(9,Y3:Y26698)</f>
        <v>397073514</v>
      </c>
      <c r="Z1" s="14">
        <f t="shared" si="0"/>
        <v>395562002</v>
      </c>
      <c r="AA1" s="14">
        <f t="shared" si="0"/>
        <v>4500</v>
      </c>
      <c r="AB1" s="14">
        <f t="shared" si="0"/>
        <v>4500</v>
      </c>
      <c r="AC1" s="14">
        <f t="shared" si="0"/>
        <v>28139</v>
      </c>
      <c r="AD1" s="14">
        <f t="shared" si="0"/>
        <v>0</v>
      </c>
      <c r="AE1" s="14">
        <f t="shared" si="0"/>
        <v>10848940</v>
      </c>
      <c r="AF1" s="14">
        <f t="shared" si="0"/>
        <v>1837190</v>
      </c>
      <c r="AG1" s="16"/>
      <c r="AH1" s="16"/>
      <c r="AI1" s="16"/>
      <c r="AJ1" s="16"/>
      <c r="AK1" s="14">
        <f t="shared" ref="AK1:AM1" si="1">+SUBTOTAL(9,AK3:AK26698)</f>
        <v>7653896</v>
      </c>
      <c r="AL1" s="14">
        <f t="shared" si="1"/>
        <v>382843233</v>
      </c>
      <c r="AM1" s="14">
        <f t="shared" si="1"/>
        <v>1837190</v>
      </c>
      <c r="AN1" s="16"/>
      <c r="AO1" s="16"/>
      <c r="AP1" s="16"/>
      <c r="AQ1" s="16"/>
      <c r="AR1" s="16"/>
      <c r="AS1" s="16"/>
      <c r="AT1" s="14">
        <f t="shared" ref="AT1:BC1" si="2">+SUBTOTAL(9,AT3:AT26698)</f>
        <v>14479503</v>
      </c>
      <c r="AU1" s="14">
        <f t="shared" si="2"/>
        <v>1837190</v>
      </c>
      <c r="AV1" s="14">
        <f t="shared" si="2"/>
        <v>2769014</v>
      </c>
      <c r="AW1" s="14">
        <f t="shared" si="2"/>
        <v>10848940</v>
      </c>
      <c r="AX1" s="14">
        <f t="shared" si="2"/>
        <v>0</v>
      </c>
      <c r="AY1" s="14">
        <f t="shared" si="2"/>
        <v>0</v>
      </c>
      <c r="AZ1" s="14">
        <f t="shared" si="2"/>
        <v>0</v>
      </c>
      <c r="BA1" s="14">
        <f t="shared" si="2"/>
        <v>0</v>
      </c>
      <c r="BB1" s="14">
        <f t="shared" si="2"/>
        <v>0</v>
      </c>
      <c r="BC1" s="14">
        <f t="shared" si="2"/>
        <v>383052372</v>
      </c>
      <c r="BD1" s="18"/>
      <c r="BE1" s="18"/>
      <c r="BF1" s="18"/>
      <c r="BG1" s="18"/>
      <c r="BH1" s="19"/>
    </row>
    <row r="2" spans="1:60" s="33" customFormat="1" ht="31.5" x14ac:dyDescent="0.35">
      <c r="A2" s="21" t="s">
        <v>5</v>
      </c>
      <c r="B2" s="21" t="s">
        <v>7</v>
      </c>
      <c r="C2" s="21" t="s">
        <v>0</v>
      </c>
      <c r="D2" s="21" t="s">
        <v>1</v>
      </c>
      <c r="E2" s="21" t="s">
        <v>31</v>
      </c>
      <c r="F2" s="21" t="s">
        <v>32</v>
      </c>
      <c r="G2" s="22" t="s">
        <v>2</v>
      </c>
      <c r="H2" s="22" t="s">
        <v>3</v>
      </c>
      <c r="I2" s="23" t="s">
        <v>33</v>
      </c>
      <c r="J2" s="23" t="s">
        <v>4</v>
      </c>
      <c r="K2" s="21" t="s">
        <v>6</v>
      </c>
      <c r="L2" s="21" t="s">
        <v>8</v>
      </c>
      <c r="M2" s="21" t="s">
        <v>9</v>
      </c>
      <c r="N2" s="24" t="s">
        <v>34</v>
      </c>
      <c r="O2" s="25" t="str">
        <f ca="1">+CONCATENATE("ESTADO EPS ",TEXT(TODAY(),"DD-MM-YYYY"))</f>
        <v>ESTADO EPS 23-04-2025</v>
      </c>
      <c r="P2" s="26" t="s">
        <v>35</v>
      </c>
      <c r="Q2" s="27" t="s">
        <v>36</v>
      </c>
      <c r="R2" s="28" t="s">
        <v>37</v>
      </c>
      <c r="S2" s="29" t="s">
        <v>38</v>
      </c>
      <c r="T2" s="29" t="s">
        <v>39</v>
      </c>
      <c r="U2" s="29" t="s">
        <v>40</v>
      </c>
      <c r="V2" s="29" t="s">
        <v>41</v>
      </c>
      <c r="W2" s="28" t="s">
        <v>42</v>
      </c>
      <c r="X2" s="28" t="s">
        <v>43</v>
      </c>
      <c r="Y2" s="28" t="s">
        <v>44</v>
      </c>
      <c r="Z2" s="28" t="s">
        <v>175</v>
      </c>
      <c r="AA2" s="28" t="s">
        <v>45</v>
      </c>
      <c r="AB2" s="28" t="s">
        <v>46</v>
      </c>
      <c r="AC2" s="28" t="s">
        <v>47</v>
      </c>
      <c r="AD2" s="28" t="s">
        <v>48</v>
      </c>
      <c r="AE2" s="28" t="s">
        <v>49</v>
      </c>
      <c r="AF2" s="28" t="s">
        <v>50</v>
      </c>
      <c r="AG2" s="28" t="s">
        <v>51</v>
      </c>
      <c r="AH2" s="28" t="s">
        <v>52</v>
      </c>
      <c r="AI2" s="28" t="s">
        <v>53</v>
      </c>
      <c r="AJ2" s="28" t="s">
        <v>54</v>
      </c>
      <c r="AK2" s="28" t="s">
        <v>55</v>
      </c>
      <c r="AL2" s="28" t="s">
        <v>56</v>
      </c>
      <c r="AM2" s="30" t="s">
        <v>57</v>
      </c>
      <c r="AN2" s="30" t="s">
        <v>58</v>
      </c>
      <c r="AO2" s="30" t="s">
        <v>59</v>
      </c>
      <c r="AP2" s="30" t="s">
        <v>60</v>
      </c>
      <c r="AQ2" s="30" t="s">
        <v>61</v>
      </c>
      <c r="AR2" s="30" t="s">
        <v>62</v>
      </c>
      <c r="AS2" s="30" t="s">
        <v>63</v>
      </c>
      <c r="AT2" s="31" t="s">
        <v>64</v>
      </c>
      <c r="AU2" s="31" t="s">
        <v>65</v>
      </c>
      <c r="AV2" s="31" t="s">
        <v>66</v>
      </c>
      <c r="AW2" s="31" t="s">
        <v>49</v>
      </c>
      <c r="AX2" s="31" t="s">
        <v>67</v>
      </c>
      <c r="AY2" s="31" t="s">
        <v>48</v>
      </c>
      <c r="AZ2" s="31" t="s">
        <v>68</v>
      </c>
      <c r="BA2" s="31" t="s">
        <v>69</v>
      </c>
      <c r="BB2" s="104" t="s">
        <v>70</v>
      </c>
      <c r="BC2" s="32" t="s">
        <v>71</v>
      </c>
      <c r="BD2" s="32" t="s">
        <v>72</v>
      </c>
      <c r="BE2" s="32" t="s">
        <v>73</v>
      </c>
      <c r="BF2" s="32" t="s">
        <v>74</v>
      </c>
      <c r="BG2" s="32" t="s">
        <v>75</v>
      </c>
      <c r="BH2" s="32" t="s">
        <v>76</v>
      </c>
    </row>
    <row r="3" spans="1:60" s="45" customFormat="1" ht="10" x14ac:dyDescent="0.2">
      <c r="A3" s="34">
        <v>860037950</v>
      </c>
      <c r="B3" s="35" t="s">
        <v>77</v>
      </c>
      <c r="C3" s="34" t="s">
        <v>18</v>
      </c>
      <c r="D3" s="34">
        <v>5868232</v>
      </c>
      <c r="E3" s="34" t="s">
        <v>95</v>
      </c>
      <c r="F3" s="34" t="s">
        <v>96</v>
      </c>
      <c r="G3" s="36">
        <v>43897</v>
      </c>
      <c r="H3" s="34" t="s">
        <v>21</v>
      </c>
      <c r="I3" s="37">
        <v>1313479</v>
      </c>
      <c r="J3" s="38">
        <v>1313479</v>
      </c>
      <c r="K3" s="39" t="s">
        <v>11</v>
      </c>
      <c r="L3" s="40" t="s">
        <v>16</v>
      </c>
      <c r="M3" s="39" t="s">
        <v>17</v>
      </c>
      <c r="N3" s="34" t="s">
        <v>136</v>
      </c>
      <c r="O3" s="46" t="s">
        <v>97</v>
      </c>
      <c r="P3" s="41">
        <v>0</v>
      </c>
      <c r="Q3" s="41"/>
      <c r="R3" s="41" t="s">
        <v>98</v>
      </c>
      <c r="S3" s="42">
        <v>43897</v>
      </c>
      <c r="T3" s="42">
        <v>43992</v>
      </c>
      <c r="U3" s="42">
        <v>44973</v>
      </c>
      <c r="V3" s="42"/>
      <c r="W3" s="43">
        <v>774</v>
      </c>
      <c r="X3" s="43" t="s">
        <v>82</v>
      </c>
      <c r="Y3" s="44">
        <v>1313479</v>
      </c>
      <c r="Z3" s="44">
        <v>1313479</v>
      </c>
      <c r="AA3" s="41">
        <v>0</v>
      </c>
      <c r="AB3" s="41">
        <v>0</v>
      </c>
      <c r="AC3" s="41">
        <v>0</v>
      </c>
      <c r="AD3" s="41">
        <v>0</v>
      </c>
      <c r="AE3" s="44">
        <v>1313479</v>
      </c>
      <c r="AF3" s="41">
        <v>0</v>
      </c>
      <c r="AG3" s="41">
        <v>0</v>
      </c>
      <c r="AH3" s="41"/>
      <c r="AI3" s="41" t="s">
        <v>99</v>
      </c>
      <c r="AJ3" s="41"/>
      <c r="AK3" s="41">
        <v>0</v>
      </c>
      <c r="AL3" s="41">
        <v>0</v>
      </c>
      <c r="AM3" s="41">
        <v>0</v>
      </c>
      <c r="AN3" s="41"/>
      <c r="AO3" s="41"/>
      <c r="AP3" s="41"/>
      <c r="AQ3" s="41"/>
      <c r="AR3" s="41"/>
      <c r="AS3" s="41" t="s">
        <v>88</v>
      </c>
      <c r="AT3" s="40">
        <v>0</v>
      </c>
      <c r="AU3" s="40">
        <v>0</v>
      </c>
      <c r="AV3" s="40">
        <v>0</v>
      </c>
      <c r="AW3" s="49">
        <v>1313479</v>
      </c>
      <c r="AX3" s="40">
        <v>0</v>
      </c>
      <c r="AY3" s="40">
        <v>0</v>
      </c>
      <c r="AZ3" s="40">
        <v>0</v>
      </c>
      <c r="BA3" s="40">
        <v>0</v>
      </c>
      <c r="BB3" s="40">
        <v>0</v>
      </c>
      <c r="BC3" s="40">
        <v>0</v>
      </c>
      <c r="BD3" s="40">
        <v>0</v>
      </c>
      <c r="BE3" s="34"/>
      <c r="BF3" s="34"/>
      <c r="BG3" s="34"/>
      <c r="BH3" s="40">
        <v>0</v>
      </c>
    </row>
    <row r="4" spans="1:60" s="45" customFormat="1" ht="10" x14ac:dyDescent="0.2">
      <c r="A4" s="34">
        <v>860037950</v>
      </c>
      <c r="B4" s="35" t="s">
        <v>77</v>
      </c>
      <c r="C4" s="34" t="s">
        <v>18</v>
      </c>
      <c r="D4" s="34">
        <v>5882642</v>
      </c>
      <c r="E4" s="34" t="s">
        <v>100</v>
      </c>
      <c r="F4" s="34" t="s">
        <v>101</v>
      </c>
      <c r="G4" s="36">
        <v>43908</v>
      </c>
      <c r="H4" s="34" t="s">
        <v>21</v>
      </c>
      <c r="I4" s="37">
        <v>470727</v>
      </c>
      <c r="J4" s="38">
        <v>470727</v>
      </c>
      <c r="K4" s="39" t="s">
        <v>11</v>
      </c>
      <c r="L4" s="40" t="s">
        <v>16</v>
      </c>
      <c r="M4" s="39" t="s">
        <v>17</v>
      </c>
      <c r="N4" s="34" t="s">
        <v>136</v>
      </c>
      <c r="O4" s="46" t="s">
        <v>97</v>
      </c>
      <c r="P4" s="41">
        <v>0</v>
      </c>
      <c r="Q4" s="41"/>
      <c r="R4" s="41" t="s">
        <v>98</v>
      </c>
      <c r="S4" s="42">
        <v>43908</v>
      </c>
      <c r="T4" s="42">
        <v>43992</v>
      </c>
      <c r="U4" s="42">
        <v>44973</v>
      </c>
      <c r="V4" s="42"/>
      <c r="W4" s="43">
        <v>774</v>
      </c>
      <c r="X4" s="43" t="s">
        <v>82</v>
      </c>
      <c r="Y4" s="44">
        <v>470727</v>
      </c>
      <c r="Z4" s="44">
        <v>470727</v>
      </c>
      <c r="AA4" s="41">
        <v>0</v>
      </c>
      <c r="AB4" s="41">
        <v>0</v>
      </c>
      <c r="AC4" s="41">
        <v>0</v>
      </c>
      <c r="AD4" s="41">
        <v>0</v>
      </c>
      <c r="AE4" s="44">
        <v>470727</v>
      </c>
      <c r="AF4" s="41">
        <v>0</v>
      </c>
      <c r="AG4" s="41">
        <v>0</v>
      </c>
      <c r="AH4" s="41"/>
      <c r="AI4" s="41" t="s">
        <v>102</v>
      </c>
      <c r="AJ4" s="41"/>
      <c r="AK4" s="41">
        <v>0</v>
      </c>
      <c r="AL4" s="41">
        <v>0</v>
      </c>
      <c r="AM4" s="41">
        <v>0</v>
      </c>
      <c r="AN4" s="41"/>
      <c r="AO4" s="41"/>
      <c r="AP4" s="41"/>
      <c r="AQ4" s="41"/>
      <c r="AR4" s="41"/>
      <c r="AS4" s="41" t="s">
        <v>88</v>
      </c>
      <c r="AT4" s="40">
        <v>0</v>
      </c>
      <c r="AU4" s="40">
        <v>0</v>
      </c>
      <c r="AV4" s="40">
        <v>0</v>
      </c>
      <c r="AW4" s="49">
        <v>470727</v>
      </c>
      <c r="AX4" s="40">
        <v>0</v>
      </c>
      <c r="AY4" s="40">
        <v>0</v>
      </c>
      <c r="AZ4" s="40">
        <v>0</v>
      </c>
      <c r="BA4" s="40">
        <v>0</v>
      </c>
      <c r="BB4" s="40">
        <v>0</v>
      </c>
      <c r="BC4" s="40">
        <v>0</v>
      </c>
      <c r="BD4" s="40">
        <v>0</v>
      </c>
      <c r="BE4" s="34"/>
      <c r="BF4" s="34"/>
      <c r="BG4" s="34"/>
      <c r="BH4" s="40">
        <v>0</v>
      </c>
    </row>
    <row r="5" spans="1:60" s="45" customFormat="1" ht="10" x14ac:dyDescent="0.2">
      <c r="A5" s="34">
        <v>860037950</v>
      </c>
      <c r="B5" s="35" t="s">
        <v>77</v>
      </c>
      <c r="C5" s="34" t="s">
        <v>18</v>
      </c>
      <c r="D5" s="34">
        <v>6385412</v>
      </c>
      <c r="E5" s="34" t="s">
        <v>121</v>
      </c>
      <c r="F5" s="34" t="s">
        <v>122</v>
      </c>
      <c r="G5" s="36">
        <v>44347</v>
      </c>
      <c r="H5" s="34" t="s">
        <v>23</v>
      </c>
      <c r="I5" s="37">
        <v>9064734</v>
      </c>
      <c r="J5" s="38">
        <v>9064734</v>
      </c>
      <c r="K5" s="39" t="s">
        <v>11</v>
      </c>
      <c r="L5" s="40" t="s">
        <v>16</v>
      </c>
      <c r="M5" s="39" t="s">
        <v>17</v>
      </c>
      <c r="N5" s="34" t="s">
        <v>136</v>
      </c>
      <c r="O5" s="34" t="s">
        <v>97</v>
      </c>
      <c r="P5" s="41">
        <v>0</v>
      </c>
      <c r="Q5" s="41"/>
      <c r="R5" s="41" t="s">
        <v>98</v>
      </c>
      <c r="S5" s="42">
        <v>44347</v>
      </c>
      <c r="T5" s="42">
        <v>44428</v>
      </c>
      <c r="U5" s="42">
        <v>44428</v>
      </c>
      <c r="V5" s="42"/>
      <c r="W5" s="43">
        <v>1319</v>
      </c>
      <c r="X5" s="43" t="s">
        <v>82</v>
      </c>
      <c r="Y5" s="44">
        <v>9064734</v>
      </c>
      <c r="Z5" s="44">
        <v>9064734</v>
      </c>
      <c r="AA5" s="41">
        <v>0</v>
      </c>
      <c r="AB5" s="41">
        <v>0</v>
      </c>
      <c r="AC5" s="41">
        <v>0</v>
      </c>
      <c r="AD5" s="41">
        <v>0</v>
      </c>
      <c r="AE5" s="52">
        <v>9064734</v>
      </c>
      <c r="AF5" s="41">
        <v>0</v>
      </c>
      <c r="AG5" s="41">
        <v>0</v>
      </c>
      <c r="AH5" s="41"/>
      <c r="AI5" s="41" t="s">
        <v>123</v>
      </c>
      <c r="AJ5" s="41"/>
      <c r="AK5" s="41">
        <v>0</v>
      </c>
      <c r="AL5" s="41">
        <v>0</v>
      </c>
      <c r="AM5" s="41">
        <v>0</v>
      </c>
      <c r="AN5" s="41"/>
      <c r="AO5" s="41"/>
      <c r="AP5" s="41"/>
      <c r="AQ5" s="41"/>
      <c r="AR5" s="41"/>
      <c r="AS5" s="41" t="s">
        <v>88</v>
      </c>
      <c r="AT5" s="40">
        <v>0</v>
      </c>
      <c r="AU5" s="40">
        <v>0</v>
      </c>
      <c r="AV5" s="40">
        <v>0</v>
      </c>
      <c r="AW5" s="49">
        <v>9064734</v>
      </c>
      <c r="AX5" s="40">
        <v>0</v>
      </c>
      <c r="AY5" s="40">
        <v>0</v>
      </c>
      <c r="AZ5" s="40">
        <v>0</v>
      </c>
      <c r="BA5" s="40">
        <v>0</v>
      </c>
      <c r="BB5" s="40">
        <v>0</v>
      </c>
      <c r="BC5" s="40">
        <v>0</v>
      </c>
      <c r="BD5" s="40">
        <v>0</v>
      </c>
      <c r="BE5" s="34"/>
      <c r="BF5" s="34"/>
      <c r="BG5" s="34"/>
      <c r="BH5" s="40">
        <v>0</v>
      </c>
    </row>
    <row r="6" spans="1:60" s="45" customFormat="1" ht="10" x14ac:dyDescent="0.2">
      <c r="A6" s="34">
        <v>860037950</v>
      </c>
      <c r="B6" s="35" t="s">
        <v>77</v>
      </c>
      <c r="C6" s="34" t="s">
        <v>18</v>
      </c>
      <c r="D6" s="34">
        <v>8780609</v>
      </c>
      <c r="E6" s="34" t="s">
        <v>103</v>
      </c>
      <c r="F6" s="34" t="s">
        <v>104</v>
      </c>
      <c r="G6" s="36">
        <v>45650</v>
      </c>
      <c r="H6" s="34" t="s">
        <v>29</v>
      </c>
      <c r="I6" s="37">
        <v>59158</v>
      </c>
      <c r="J6" s="38">
        <v>59158</v>
      </c>
      <c r="K6" s="39" t="s">
        <v>11</v>
      </c>
      <c r="L6" s="40" t="s">
        <v>16</v>
      </c>
      <c r="M6" s="39" t="s">
        <v>17</v>
      </c>
      <c r="N6" s="34" t="e">
        <v>#N/A</v>
      </c>
      <c r="O6" s="34" t="s">
        <v>139</v>
      </c>
      <c r="P6" s="41">
        <v>0</v>
      </c>
      <c r="Q6" s="41"/>
      <c r="R6" s="41" t="s">
        <v>98</v>
      </c>
      <c r="S6" s="42">
        <v>45650</v>
      </c>
      <c r="T6" s="42">
        <v>45691</v>
      </c>
      <c r="U6" s="42">
        <v>45716</v>
      </c>
      <c r="V6" s="42"/>
      <c r="W6" s="43">
        <v>31</v>
      </c>
      <c r="X6" s="43" t="s">
        <v>105</v>
      </c>
      <c r="Y6" s="44">
        <v>63658</v>
      </c>
      <c r="Z6" s="44">
        <v>63658</v>
      </c>
      <c r="AA6" s="44">
        <v>4500</v>
      </c>
      <c r="AB6" s="44">
        <v>4500</v>
      </c>
      <c r="AC6" s="41">
        <v>0</v>
      </c>
      <c r="AD6" s="41">
        <v>0</v>
      </c>
      <c r="AE6" s="41">
        <v>0</v>
      </c>
      <c r="AF6" s="41">
        <v>0</v>
      </c>
      <c r="AG6" s="41">
        <v>0</v>
      </c>
      <c r="AH6" s="41"/>
      <c r="AI6" s="41"/>
      <c r="AJ6" s="41" t="s">
        <v>106</v>
      </c>
      <c r="AK6" s="41">
        <v>0</v>
      </c>
      <c r="AL6" s="44">
        <v>59158</v>
      </c>
      <c r="AM6" s="41">
        <v>0</v>
      </c>
      <c r="AN6" s="41"/>
      <c r="AO6" s="41"/>
      <c r="AP6" s="41"/>
      <c r="AQ6" s="41" t="s">
        <v>107</v>
      </c>
      <c r="AR6" s="41"/>
      <c r="AS6" s="41" t="s">
        <v>108</v>
      </c>
      <c r="AT6" s="103">
        <v>59158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9">
        <v>59158</v>
      </c>
      <c r="BD6" s="40">
        <v>0</v>
      </c>
      <c r="BE6" s="34">
        <v>4800067745</v>
      </c>
      <c r="BF6" s="50">
        <v>45716</v>
      </c>
      <c r="BG6" s="34"/>
      <c r="BH6" s="40">
        <v>0</v>
      </c>
    </row>
    <row r="7" spans="1:60" s="45" customFormat="1" ht="10" x14ac:dyDescent="0.2">
      <c r="A7" s="34">
        <v>860037950</v>
      </c>
      <c r="B7" s="35" t="s">
        <v>77</v>
      </c>
      <c r="C7" s="34" t="s">
        <v>18</v>
      </c>
      <c r="D7" s="34">
        <v>8189510</v>
      </c>
      <c r="E7" s="34" t="s">
        <v>109</v>
      </c>
      <c r="F7" s="34" t="s">
        <v>110</v>
      </c>
      <c r="G7" s="36">
        <v>45401</v>
      </c>
      <c r="H7" s="34" t="s">
        <v>28</v>
      </c>
      <c r="I7" s="37">
        <v>89280</v>
      </c>
      <c r="J7" s="38">
        <v>89280</v>
      </c>
      <c r="K7" s="39" t="s">
        <v>11</v>
      </c>
      <c r="L7" s="40" t="s">
        <v>16</v>
      </c>
      <c r="M7" s="39" t="s">
        <v>17</v>
      </c>
      <c r="N7" s="34" t="s">
        <v>137</v>
      </c>
      <c r="O7" s="34" t="s">
        <v>139</v>
      </c>
      <c r="P7" s="41">
        <v>0</v>
      </c>
      <c r="Q7" s="41"/>
      <c r="R7" s="41" t="s">
        <v>98</v>
      </c>
      <c r="S7" s="42">
        <v>45401</v>
      </c>
      <c r="T7" s="42">
        <v>45420</v>
      </c>
      <c r="U7" s="42">
        <v>45436</v>
      </c>
      <c r="V7" s="42"/>
      <c r="W7" s="43">
        <v>311</v>
      </c>
      <c r="X7" s="43" t="s">
        <v>111</v>
      </c>
      <c r="Y7" s="44">
        <v>89280</v>
      </c>
      <c r="Z7" s="44">
        <v>89280</v>
      </c>
      <c r="AA7" s="41">
        <v>0</v>
      </c>
      <c r="AB7" s="41">
        <v>0</v>
      </c>
      <c r="AC7" s="41">
        <v>0</v>
      </c>
      <c r="AD7" s="41">
        <v>0</v>
      </c>
      <c r="AE7" s="41">
        <v>0</v>
      </c>
      <c r="AF7" s="41">
        <v>0</v>
      </c>
      <c r="AG7" s="41">
        <v>0</v>
      </c>
      <c r="AH7" s="41"/>
      <c r="AI7" s="41"/>
      <c r="AJ7" s="41" t="s">
        <v>112</v>
      </c>
      <c r="AK7" s="41">
        <v>0</v>
      </c>
      <c r="AL7" s="44">
        <v>89280</v>
      </c>
      <c r="AM7" s="41">
        <v>0</v>
      </c>
      <c r="AN7" s="41"/>
      <c r="AO7" s="41"/>
      <c r="AP7" s="41"/>
      <c r="AQ7" s="41" t="s">
        <v>107</v>
      </c>
      <c r="AR7" s="41"/>
      <c r="AS7" s="41" t="s">
        <v>108</v>
      </c>
      <c r="AT7" s="103">
        <v>89280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9">
        <v>89280</v>
      </c>
      <c r="BD7" s="40">
        <v>0</v>
      </c>
      <c r="BE7" s="34">
        <v>4800064222</v>
      </c>
      <c r="BF7" s="50">
        <v>45473</v>
      </c>
      <c r="BG7" s="34"/>
      <c r="BH7" s="40">
        <v>0</v>
      </c>
    </row>
    <row r="8" spans="1:60" s="45" customFormat="1" ht="10" x14ac:dyDescent="0.2">
      <c r="A8" s="34">
        <v>860037950</v>
      </c>
      <c r="B8" s="35" t="s">
        <v>77</v>
      </c>
      <c r="C8" s="34" t="s">
        <v>18</v>
      </c>
      <c r="D8" s="34">
        <v>6185428</v>
      </c>
      <c r="E8" s="34" t="s">
        <v>113</v>
      </c>
      <c r="F8" s="34" t="s">
        <v>114</v>
      </c>
      <c r="G8" s="36">
        <v>44203</v>
      </c>
      <c r="H8" s="34" t="s">
        <v>22</v>
      </c>
      <c r="I8" s="37">
        <v>1536151</v>
      </c>
      <c r="J8" s="38">
        <v>209139</v>
      </c>
      <c r="K8" s="39" t="s">
        <v>11</v>
      </c>
      <c r="L8" s="40" t="s">
        <v>16</v>
      </c>
      <c r="M8" s="39" t="s">
        <v>17</v>
      </c>
      <c r="N8" s="34" t="e">
        <v>#N/A</v>
      </c>
      <c r="O8" s="34" t="s">
        <v>139</v>
      </c>
      <c r="P8" s="41">
        <v>0</v>
      </c>
      <c r="Q8" s="41"/>
      <c r="R8" s="41" t="s">
        <v>98</v>
      </c>
      <c r="S8" s="42">
        <v>44203</v>
      </c>
      <c r="T8" s="42">
        <v>44272</v>
      </c>
      <c r="U8" s="42">
        <v>44844</v>
      </c>
      <c r="V8" s="42"/>
      <c r="W8" s="43">
        <v>903</v>
      </c>
      <c r="X8" s="43" t="s">
        <v>82</v>
      </c>
      <c r="Y8" s="44">
        <v>1539651</v>
      </c>
      <c r="Z8" s="44">
        <v>28139</v>
      </c>
      <c r="AA8" s="41">
        <v>0</v>
      </c>
      <c r="AB8" s="41">
        <v>0</v>
      </c>
      <c r="AC8" s="44">
        <v>28139</v>
      </c>
      <c r="AD8" s="41">
        <v>0</v>
      </c>
      <c r="AE8" s="41">
        <v>0</v>
      </c>
      <c r="AF8" s="41">
        <v>0</v>
      </c>
      <c r="AG8" s="41">
        <v>0</v>
      </c>
      <c r="AH8" s="41"/>
      <c r="AI8" s="41" t="s">
        <v>115</v>
      </c>
      <c r="AJ8" s="41"/>
      <c r="AK8" s="41">
        <v>0</v>
      </c>
      <c r="AL8" s="41">
        <v>0</v>
      </c>
      <c r="AM8" s="41">
        <v>0</v>
      </c>
      <c r="AN8" s="41"/>
      <c r="AO8" s="41"/>
      <c r="AP8" s="41"/>
      <c r="AQ8" s="41"/>
      <c r="AR8" s="41"/>
      <c r="AS8" s="41" t="s">
        <v>88</v>
      </c>
      <c r="AT8" s="103">
        <v>209139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9">
        <v>209139</v>
      </c>
      <c r="BD8" s="40">
        <v>0</v>
      </c>
      <c r="BE8" s="34">
        <v>2201092084</v>
      </c>
      <c r="BF8" s="50">
        <v>44425</v>
      </c>
      <c r="BG8" s="34" t="str">
        <f>VLOOKUP($BE8,[3]Hoja1!$F$1:$I$11,3,0)</f>
        <v>(en blanco)</v>
      </c>
      <c r="BH8" s="48">
        <f>VLOOKUP($BE8,[3]Hoja1!$F$1:$I$11,4,0)</f>
        <v>1298873</v>
      </c>
    </row>
    <row r="9" spans="1:60" s="45" customFormat="1" ht="10" x14ac:dyDescent="0.2">
      <c r="A9" s="34">
        <v>860037950</v>
      </c>
      <c r="B9" s="35" t="s">
        <v>77</v>
      </c>
      <c r="C9" s="34" t="s">
        <v>18</v>
      </c>
      <c r="D9" s="34">
        <v>8065787</v>
      </c>
      <c r="E9" s="34" t="s">
        <v>116</v>
      </c>
      <c r="F9" s="34" t="s">
        <v>117</v>
      </c>
      <c r="G9" s="36">
        <v>45338</v>
      </c>
      <c r="H9" s="34" t="s">
        <v>20</v>
      </c>
      <c r="I9" s="37">
        <v>375119250</v>
      </c>
      <c r="J9" s="38">
        <v>6546381</v>
      </c>
      <c r="K9" s="39" t="s">
        <v>11</v>
      </c>
      <c r="L9" s="40" t="s">
        <v>16</v>
      </c>
      <c r="M9" s="40" t="s">
        <v>30</v>
      </c>
      <c r="N9" s="34" t="s">
        <v>137</v>
      </c>
      <c r="O9" s="34" t="s">
        <v>139</v>
      </c>
      <c r="P9" s="41">
        <v>0</v>
      </c>
      <c r="Q9" s="41"/>
      <c r="R9" s="41" t="s">
        <v>98</v>
      </c>
      <c r="S9" s="42">
        <v>45338</v>
      </c>
      <c r="T9" s="42">
        <v>45447</v>
      </c>
      <c r="U9" s="42">
        <v>45461</v>
      </c>
      <c r="V9" s="42"/>
      <c r="W9" s="43">
        <v>286</v>
      </c>
      <c r="X9" s="43" t="s">
        <v>111</v>
      </c>
      <c r="Y9" s="44">
        <v>375119250</v>
      </c>
      <c r="Z9" s="44">
        <v>375119250</v>
      </c>
      <c r="AA9" s="41">
        <v>0</v>
      </c>
      <c r="AB9" s="41">
        <v>0</v>
      </c>
      <c r="AC9" s="41">
        <v>0</v>
      </c>
      <c r="AD9" s="41">
        <v>0</v>
      </c>
      <c r="AE9" s="41">
        <v>0</v>
      </c>
      <c r="AF9" s="41">
        <v>0</v>
      </c>
      <c r="AG9" s="41">
        <v>0</v>
      </c>
      <c r="AH9" s="41"/>
      <c r="AI9" s="41"/>
      <c r="AJ9" s="41" t="s">
        <v>112</v>
      </c>
      <c r="AK9" s="44">
        <v>7502385</v>
      </c>
      <c r="AL9" s="44">
        <v>375119250</v>
      </c>
      <c r="AM9" s="41">
        <v>0</v>
      </c>
      <c r="AN9" s="41"/>
      <c r="AO9" s="41"/>
      <c r="AP9" s="41"/>
      <c r="AQ9" s="41" t="s">
        <v>118</v>
      </c>
      <c r="AR9" s="41"/>
      <c r="AS9" s="41" t="s">
        <v>108</v>
      </c>
      <c r="AT9" s="103">
        <v>6546381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9">
        <v>375119250</v>
      </c>
      <c r="BD9" s="40">
        <v>0</v>
      </c>
      <c r="BE9" s="34">
        <v>4800064222</v>
      </c>
      <c r="BF9" s="50">
        <v>45473</v>
      </c>
      <c r="BG9" s="34"/>
      <c r="BH9" s="40">
        <v>0</v>
      </c>
    </row>
    <row r="10" spans="1:60" s="45" customFormat="1" ht="10" x14ac:dyDescent="0.2">
      <c r="A10" s="34">
        <v>860037950</v>
      </c>
      <c r="B10" s="35" t="s">
        <v>77</v>
      </c>
      <c r="C10" s="34" t="s">
        <v>18</v>
      </c>
      <c r="D10" s="34">
        <v>8134479</v>
      </c>
      <c r="E10" s="34" t="s">
        <v>119</v>
      </c>
      <c r="F10" s="34" t="s">
        <v>120</v>
      </c>
      <c r="G10" s="36">
        <v>45371</v>
      </c>
      <c r="H10" s="34" t="s">
        <v>19</v>
      </c>
      <c r="I10" s="37">
        <v>7575545</v>
      </c>
      <c r="J10" s="38">
        <v>7575545</v>
      </c>
      <c r="K10" s="39" t="s">
        <v>11</v>
      </c>
      <c r="L10" s="40" t="s">
        <v>16</v>
      </c>
      <c r="M10" s="40" t="s">
        <v>30</v>
      </c>
      <c r="N10" s="34" t="s">
        <v>137</v>
      </c>
      <c r="O10" s="34" t="s">
        <v>139</v>
      </c>
      <c r="P10" s="41">
        <v>0</v>
      </c>
      <c r="Q10" s="41"/>
      <c r="R10" s="41" t="s">
        <v>98</v>
      </c>
      <c r="S10" s="42">
        <v>45371</v>
      </c>
      <c r="T10" s="42">
        <v>45414</v>
      </c>
      <c r="U10" s="42">
        <v>45443</v>
      </c>
      <c r="V10" s="42"/>
      <c r="W10" s="43">
        <v>304</v>
      </c>
      <c r="X10" s="43" t="s">
        <v>111</v>
      </c>
      <c r="Y10" s="44">
        <v>7575545</v>
      </c>
      <c r="Z10" s="44">
        <v>7575545</v>
      </c>
      <c r="AA10" s="41">
        <v>0</v>
      </c>
      <c r="AB10" s="41">
        <v>0</v>
      </c>
      <c r="AC10" s="41">
        <v>0</v>
      </c>
      <c r="AD10" s="41">
        <v>0</v>
      </c>
      <c r="AE10" s="41">
        <v>0</v>
      </c>
      <c r="AF10" s="41">
        <v>0</v>
      </c>
      <c r="AG10" s="41">
        <v>0</v>
      </c>
      <c r="AH10" s="41"/>
      <c r="AI10" s="41"/>
      <c r="AJ10" s="41" t="s">
        <v>112</v>
      </c>
      <c r="AK10" s="44">
        <v>151511</v>
      </c>
      <c r="AL10" s="44">
        <v>7575545</v>
      </c>
      <c r="AM10" s="41">
        <v>0</v>
      </c>
      <c r="AN10" s="41"/>
      <c r="AO10" s="41"/>
      <c r="AP10" s="41"/>
      <c r="AQ10" s="41" t="s">
        <v>118</v>
      </c>
      <c r="AR10" s="41"/>
      <c r="AS10" s="41" t="s">
        <v>108</v>
      </c>
      <c r="AT10" s="103">
        <v>7575545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9">
        <v>7575545</v>
      </c>
      <c r="BD10" s="40">
        <v>0</v>
      </c>
      <c r="BE10" s="34">
        <v>4800064222</v>
      </c>
      <c r="BF10" s="50">
        <v>45473</v>
      </c>
      <c r="BG10" s="34"/>
      <c r="BH10" s="40">
        <v>0</v>
      </c>
    </row>
    <row r="11" spans="1:60" s="45" customFormat="1" ht="10" x14ac:dyDescent="0.2">
      <c r="A11" s="34">
        <v>860037950</v>
      </c>
      <c r="B11" s="35" t="s">
        <v>77</v>
      </c>
      <c r="C11" s="34" t="s">
        <v>18</v>
      </c>
      <c r="D11" s="34">
        <v>6185429</v>
      </c>
      <c r="E11" s="34" t="s">
        <v>78</v>
      </c>
      <c r="F11" s="34" t="s">
        <v>79</v>
      </c>
      <c r="G11" s="36">
        <v>44203</v>
      </c>
      <c r="H11" s="34" t="s">
        <v>22</v>
      </c>
      <c r="I11" s="37">
        <v>357126</v>
      </c>
      <c r="J11" s="38">
        <v>357126</v>
      </c>
      <c r="K11" s="39" t="s">
        <v>11</v>
      </c>
      <c r="L11" s="40" t="s">
        <v>16</v>
      </c>
      <c r="M11" s="39" t="s">
        <v>17</v>
      </c>
      <c r="N11" s="34" t="e">
        <v>#N/A</v>
      </c>
      <c r="O11" s="41" t="s">
        <v>80</v>
      </c>
      <c r="P11" s="41">
        <v>0</v>
      </c>
      <c r="Q11" s="41"/>
      <c r="R11" s="41" t="s">
        <v>81</v>
      </c>
      <c r="S11" s="42">
        <v>44203</v>
      </c>
      <c r="T11" s="42">
        <v>44272</v>
      </c>
      <c r="U11" s="42">
        <v>44272</v>
      </c>
      <c r="V11" s="42">
        <v>44281</v>
      </c>
      <c r="W11" s="43">
        <v>1466</v>
      </c>
      <c r="X11" s="43" t="s">
        <v>82</v>
      </c>
      <c r="Y11" s="44">
        <v>357126</v>
      </c>
      <c r="Z11" s="44">
        <v>357126</v>
      </c>
      <c r="AA11" s="41">
        <v>0</v>
      </c>
      <c r="AB11" s="41">
        <v>0</v>
      </c>
      <c r="AC11" s="41">
        <v>0</v>
      </c>
      <c r="AD11" s="41">
        <v>0</v>
      </c>
      <c r="AE11" s="41">
        <v>0</v>
      </c>
      <c r="AF11" s="44">
        <v>357126</v>
      </c>
      <c r="AG11" s="41">
        <v>0</v>
      </c>
      <c r="AH11" s="41" t="s">
        <v>83</v>
      </c>
      <c r="AI11" s="41" t="s">
        <v>84</v>
      </c>
      <c r="AJ11" s="41"/>
      <c r="AK11" s="41">
        <v>0</v>
      </c>
      <c r="AL11" s="41">
        <v>0</v>
      </c>
      <c r="AM11" s="44">
        <v>357126</v>
      </c>
      <c r="AN11" s="41" t="s">
        <v>50</v>
      </c>
      <c r="AO11" s="41" t="s">
        <v>85</v>
      </c>
      <c r="AP11" s="41" t="s">
        <v>86</v>
      </c>
      <c r="AQ11" s="41"/>
      <c r="AR11" s="41" t="s">
        <v>87</v>
      </c>
      <c r="AS11" s="41" t="s">
        <v>88</v>
      </c>
      <c r="AT11" s="40">
        <v>0</v>
      </c>
      <c r="AU11" s="49">
        <v>357126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34"/>
      <c r="BF11" s="34"/>
      <c r="BG11" s="34"/>
      <c r="BH11" s="40">
        <v>0</v>
      </c>
    </row>
    <row r="12" spans="1:60" s="45" customFormat="1" ht="10" x14ac:dyDescent="0.2">
      <c r="A12" s="34">
        <v>860037950</v>
      </c>
      <c r="B12" s="35" t="s">
        <v>77</v>
      </c>
      <c r="C12" s="34" t="s">
        <v>18</v>
      </c>
      <c r="D12" s="34">
        <v>8061207</v>
      </c>
      <c r="E12" s="34" t="s">
        <v>89</v>
      </c>
      <c r="F12" s="34" t="s">
        <v>90</v>
      </c>
      <c r="G12" s="36">
        <v>45336</v>
      </c>
      <c r="H12" s="34" t="s">
        <v>27</v>
      </c>
      <c r="I12" s="37">
        <v>1480064</v>
      </c>
      <c r="J12" s="38">
        <v>1480064</v>
      </c>
      <c r="K12" s="39" t="s">
        <v>11</v>
      </c>
      <c r="L12" s="40" t="s">
        <v>16</v>
      </c>
      <c r="M12" s="39" t="s">
        <v>17</v>
      </c>
      <c r="N12" s="34" t="s">
        <v>136</v>
      </c>
      <c r="O12" s="41" t="s">
        <v>80</v>
      </c>
      <c r="P12" s="41">
        <v>0</v>
      </c>
      <c r="Q12" s="41"/>
      <c r="R12" s="41" t="s">
        <v>81</v>
      </c>
      <c r="S12" s="42">
        <v>45336</v>
      </c>
      <c r="T12" s="42">
        <v>45364</v>
      </c>
      <c r="U12" s="42"/>
      <c r="V12" s="42">
        <v>45376</v>
      </c>
      <c r="W12" s="43">
        <v>371</v>
      </c>
      <c r="X12" s="43" t="s">
        <v>82</v>
      </c>
      <c r="Y12" s="44">
        <v>1480064</v>
      </c>
      <c r="Z12" s="44">
        <v>1480064</v>
      </c>
      <c r="AA12" s="41">
        <v>0</v>
      </c>
      <c r="AB12" s="41">
        <v>0</v>
      </c>
      <c r="AC12" s="41">
        <v>0</v>
      </c>
      <c r="AD12" s="41">
        <v>0</v>
      </c>
      <c r="AE12" s="41">
        <v>0</v>
      </c>
      <c r="AF12" s="44">
        <v>1480064</v>
      </c>
      <c r="AG12" s="41">
        <v>0</v>
      </c>
      <c r="AH12" s="41" t="s">
        <v>91</v>
      </c>
      <c r="AI12" s="41"/>
      <c r="AJ12" s="41"/>
      <c r="AK12" s="41">
        <v>0</v>
      </c>
      <c r="AL12" s="41">
        <v>0</v>
      </c>
      <c r="AM12" s="44">
        <v>1480064</v>
      </c>
      <c r="AN12" s="41" t="s">
        <v>50</v>
      </c>
      <c r="AO12" s="41" t="s">
        <v>91</v>
      </c>
      <c r="AP12" s="41" t="s">
        <v>92</v>
      </c>
      <c r="AQ12" s="41" t="s">
        <v>93</v>
      </c>
      <c r="AR12" s="41" t="s">
        <v>94</v>
      </c>
      <c r="AS12" s="41"/>
      <c r="AT12" s="40">
        <v>0</v>
      </c>
      <c r="AU12" s="49">
        <v>1480064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34"/>
      <c r="BF12" s="34"/>
      <c r="BG12" s="34"/>
      <c r="BH12" s="40">
        <v>0</v>
      </c>
    </row>
    <row r="13" spans="1:60" s="45" customFormat="1" ht="10" x14ac:dyDescent="0.2">
      <c r="A13" s="34">
        <v>860037950</v>
      </c>
      <c r="B13" s="35" t="s">
        <v>77</v>
      </c>
      <c r="C13" s="34" t="s">
        <v>14</v>
      </c>
      <c r="D13" s="34">
        <v>4641463</v>
      </c>
      <c r="E13" s="34" t="s">
        <v>124</v>
      </c>
      <c r="F13" s="34" t="s">
        <v>125</v>
      </c>
      <c r="G13" s="36">
        <v>43099</v>
      </c>
      <c r="H13" s="34" t="s">
        <v>15</v>
      </c>
      <c r="I13" s="37">
        <v>1330955</v>
      </c>
      <c r="J13" s="38">
        <v>1330955</v>
      </c>
      <c r="K13" s="39" t="s">
        <v>11</v>
      </c>
      <c r="L13" s="40" t="s">
        <v>16</v>
      </c>
      <c r="M13" s="39" t="s">
        <v>17</v>
      </c>
      <c r="N13" s="34" t="s">
        <v>138</v>
      </c>
      <c r="O13" s="41" t="s">
        <v>126</v>
      </c>
      <c r="P13" s="41">
        <v>0</v>
      </c>
      <c r="Q13" s="41"/>
      <c r="R13" s="41"/>
      <c r="S13" s="42"/>
      <c r="T13" s="42"/>
      <c r="U13" s="42"/>
      <c r="V13" s="42"/>
      <c r="W13" s="43" t="s">
        <v>127</v>
      </c>
      <c r="X13" s="43" t="s">
        <v>127</v>
      </c>
      <c r="Y13" s="47">
        <v>0</v>
      </c>
      <c r="Z13" s="47">
        <v>0</v>
      </c>
      <c r="AA13" s="47">
        <v>0</v>
      </c>
      <c r="AB13" s="47">
        <v>0</v>
      </c>
      <c r="AC13" s="47">
        <v>0</v>
      </c>
      <c r="AD13" s="47">
        <v>0</v>
      </c>
      <c r="AE13" s="47">
        <v>0</v>
      </c>
      <c r="AF13" s="47">
        <v>0</v>
      </c>
      <c r="AG13" s="47">
        <v>0</v>
      </c>
      <c r="AH13" s="47"/>
      <c r="AI13" s="47"/>
      <c r="AJ13" s="41"/>
      <c r="AK13" s="41">
        <v>0</v>
      </c>
      <c r="AL13" s="41">
        <v>0</v>
      </c>
      <c r="AM13" s="41">
        <v>0</v>
      </c>
      <c r="AN13" s="41"/>
      <c r="AO13" s="41"/>
      <c r="AP13" s="41"/>
      <c r="AQ13" s="41"/>
      <c r="AR13" s="41"/>
      <c r="AS13" s="41"/>
      <c r="AT13" s="40">
        <v>0</v>
      </c>
      <c r="AU13" s="40">
        <v>0</v>
      </c>
      <c r="AV13" s="49">
        <v>1330955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34"/>
      <c r="BF13" s="34"/>
      <c r="BG13" s="34"/>
      <c r="BH13" s="40">
        <v>0</v>
      </c>
    </row>
    <row r="14" spans="1:60" s="45" customFormat="1" ht="10" x14ac:dyDescent="0.2">
      <c r="A14" s="34">
        <v>860037950</v>
      </c>
      <c r="B14" s="35" t="s">
        <v>77</v>
      </c>
      <c r="C14" s="34" t="s">
        <v>18</v>
      </c>
      <c r="D14" s="34">
        <v>5868223</v>
      </c>
      <c r="E14" s="34" t="s">
        <v>128</v>
      </c>
      <c r="F14" s="34" t="s">
        <v>129</v>
      </c>
      <c r="G14" s="36">
        <v>43897</v>
      </c>
      <c r="H14" s="34" t="s">
        <v>21</v>
      </c>
      <c r="I14" s="37">
        <v>801491</v>
      </c>
      <c r="J14" s="38">
        <v>801491</v>
      </c>
      <c r="K14" s="39" t="s">
        <v>11</v>
      </c>
      <c r="L14" s="40" t="s">
        <v>16</v>
      </c>
      <c r="M14" s="39" t="s">
        <v>17</v>
      </c>
      <c r="N14" s="34" t="s">
        <v>138</v>
      </c>
      <c r="O14" s="41" t="s">
        <v>126</v>
      </c>
      <c r="P14" s="41">
        <v>0</v>
      </c>
      <c r="Q14" s="41"/>
      <c r="R14" s="41"/>
      <c r="S14" s="42"/>
      <c r="T14" s="42"/>
      <c r="U14" s="42"/>
      <c r="V14" s="42"/>
      <c r="W14" s="43" t="s">
        <v>127</v>
      </c>
      <c r="X14" s="43" t="s">
        <v>127</v>
      </c>
      <c r="Y14" s="47">
        <v>0</v>
      </c>
      <c r="Z14" s="47">
        <v>0</v>
      </c>
      <c r="AA14" s="47">
        <v>0</v>
      </c>
      <c r="AB14" s="47">
        <v>0</v>
      </c>
      <c r="AC14" s="47">
        <v>0</v>
      </c>
      <c r="AD14" s="47">
        <v>0</v>
      </c>
      <c r="AE14" s="47">
        <v>0</v>
      </c>
      <c r="AF14" s="47">
        <v>0</v>
      </c>
      <c r="AG14" s="47">
        <v>0</v>
      </c>
      <c r="AH14" s="47"/>
      <c r="AI14" s="47"/>
      <c r="AJ14" s="41"/>
      <c r="AK14" s="41">
        <v>0</v>
      </c>
      <c r="AL14" s="41">
        <v>0</v>
      </c>
      <c r="AM14" s="41">
        <v>0</v>
      </c>
      <c r="AN14" s="41"/>
      <c r="AO14" s="41"/>
      <c r="AP14" s="41"/>
      <c r="AQ14" s="41"/>
      <c r="AR14" s="41"/>
      <c r="AS14" s="41"/>
      <c r="AT14" s="40">
        <v>0</v>
      </c>
      <c r="AU14" s="40">
        <v>0</v>
      </c>
      <c r="AV14" s="49">
        <v>801491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34"/>
      <c r="BF14" s="34"/>
      <c r="BG14" s="34"/>
      <c r="BH14" s="40">
        <v>0</v>
      </c>
    </row>
    <row r="15" spans="1:60" s="45" customFormat="1" ht="10" x14ac:dyDescent="0.2">
      <c r="A15" s="34">
        <v>860037950</v>
      </c>
      <c r="B15" s="35" t="s">
        <v>77</v>
      </c>
      <c r="C15" s="34" t="s">
        <v>18</v>
      </c>
      <c r="D15" s="34">
        <v>6676895</v>
      </c>
      <c r="E15" s="34" t="s">
        <v>130</v>
      </c>
      <c r="F15" s="34" t="s">
        <v>131</v>
      </c>
      <c r="G15" s="36">
        <v>44534</v>
      </c>
      <c r="H15" s="34" t="s">
        <v>24</v>
      </c>
      <c r="I15" s="37">
        <v>512310</v>
      </c>
      <c r="J15" s="38">
        <v>512310</v>
      </c>
      <c r="K15" s="39" t="s">
        <v>11</v>
      </c>
      <c r="L15" s="40" t="s">
        <v>16</v>
      </c>
      <c r="M15" s="39" t="s">
        <v>17</v>
      </c>
      <c r="N15" s="34" t="s">
        <v>138</v>
      </c>
      <c r="O15" s="41" t="s">
        <v>126</v>
      </c>
      <c r="P15" s="41">
        <v>0</v>
      </c>
      <c r="Q15" s="41"/>
      <c r="R15" s="41"/>
      <c r="S15" s="42"/>
      <c r="T15" s="42"/>
      <c r="U15" s="42"/>
      <c r="V15" s="42"/>
      <c r="W15" s="43" t="s">
        <v>127</v>
      </c>
      <c r="X15" s="43" t="s">
        <v>127</v>
      </c>
      <c r="Y15" s="47">
        <v>0</v>
      </c>
      <c r="Z15" s="47">
        <v>0</v>
      </c>
      <c r="AA15" s="47">
        <v>0</v>
      </c>
      <c r="AB15" s="47">
        <v>0</v>
      </c>
      <c r="AC15" s="47">
        <v>0</v>
      </c>
      <c r="AD15" s="47">
        <v>0</v>
      </c>
      <c r="AE15" s="47">
        <v>0</v>
      </c>
      <c r="AF15" s="47">
        <v>0</v>
      </c>
      <c r="AG15" s="47">
        <v>0</v>
      </c>
      <c r="AH15" s="47"/>
      <c r="AI15" s="47"/>
      <c r="AJ15" s="41"/>
      <c r="AK15" s="41">
        <v>0</v>
      </c>
      <c r="AL15" s="41">
        <v>0</v>
      </c>
      <c r="AM15" s="41">
        <v>0</v>
      </c>
      <c r="AN15" s="41"/>
      <c r="AO15" s="41"/>
      <c r="AP15" s="41"/>
      <c r="AQ15" s="41"/>
      <c r="AR15" s="41"/>
      <c r="AS15" s="41"/>
      <c r="AT15" s="40">
        <v>0</v>
      </c>
      <c r="AU15" s="40">
        <v>0</v>
      </c>
      <c r="AV15" s="49">
        <v>512310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34"/>
      <c r="BF15" s="34"/>
      <c r="BG15" s="34"/>
      <c r="BH15" s="40">
        <v>0</v>
      </c>
    </row>
    <row r="16" spans="1:60" s="45" customFormat="1" ht="10" x14ac:dyDescent="0.2">
      <c r="A16" s="34">
        <v>860037950</v>
      </c>
      <c r="B16" s="35" t="s">
        <v>77</v>
      </c>
      <c r="C16" s="34" t="s">
        <v>18</v>
      </c>
      <c r="D16" s="34">
        <v>7698631</v>
      </c>
      <c r="E16" s="34" t="s">
        <v>132</v>
      </c>
      <c r="F16" s="34" t="s">
        <v>133</v>
      </c>
      <c r="G16" s="36">
        <v>45128</v>
      </c>
      <c r="H16" s="34" t="s">
        <v>25</v>
      </c>
      <c r="I16" s="37">
        <v>85180</v>
      </c>
      <c r="J16" s="38">
        <v>85180</v>
      </c>
      <c r="K16" s="39" t="s">
        <v>11</v>
      </c>
      <c r="L16" s="40" t="s">
        <v>16</v>
      </c>
      <c r="M16" s="39" t="s">
        <v>17</v>
      </c>
      <c r="N16" s="34" t="s">
        <v>138</v>
      </c>
      <c r="O16" s="41" t="s">
        <v>126</v>
      </c>
      <c r="P16" s="41">
        <v>0</v>
      </c>
      <c r="Q16" s="41"/>
      <c r="R16" s="41"/>
      <c r="S16" s="42"/>
      <c r="T16" s="42"/>
      <c r="U16" s="42"/>
      <c r="V16" s="42"/>
      <c r="W16" s="43" t="s">
        <v>127</v>
      </c>
      <c r="X16" s="43" t="s">
        <v>127</v>
      </c>
      <c r="Y16" s="47">
        <v>0</v>
      </c>
      <c r="Z16" s="47">
        <v>0</v>
      </c>
      <c r="AA16" s="47">
        <v>0</v>
      </c>
      <c r="AB16" s="47">
        <v>0</v>
      </c>
      <c r="AC16" s="47">
        <v>0</v>
      </c>
      <c r="AD16" s="47">
        <v>0</v>
      </c>
      <c r="AE16" s="47">
        <v>0</v>
      </c>
      <c r="AF16" s="47">
        <v>0</v>
      </c>
      <c r="AG16" s="47">
        <v>0</v>
      </c>
      <c r="AH16" s="47"/>
      <c r="AI16" s="47"/>
      <c r="AJ16" s="41"/>
      <c r="AK16" s="41">
        <v>0</v>
      </c>
      <c r="AL16" s="41">
        <v>0</v>
      </c>
      <c r="AM16" s="41">
        <v>0</v>
      </c>
      <c r="AN16" s="41"/>
      <c r="AO16" s="41"/>
      <c r="AP16" s="41"/>
      <c r="AQ16" s="41"/>
      <c r="AR16" s="41"/>
      <c r="AS16" s="41"/>
      <c r="AT16" s="40">
        <v>0</v>
      </c>
      <c r="AU16" s="40">
        <v>0</v>
      </c>
      <c r="AV16" s="49">
        <v>85180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34"/>
      <c r="BF16" s="34"/>
      <c r="BG16" s="34"/>
      <c r="BH16" s="40">
        <v>0</v>
      </c>
    </row>
    <row r="17" spans="1:60" s="45" customFormat="1" ht="10" x14ac:dyDescent="0.2">
      <c r="A17" s="34">
        <v>860037950</v>
      </c>
      <c r="B17" s="35" t="s">
        <v>77</v>
      </c>
      <c r="C17" s="34" t="s">
        <v>18</v>
      </c>
      <c r="D17" s="34">
        <v>7715261</v>
      </c>
      <c r="E17" s="34" t="s">
        <v>134</v>
      </c>
      <c r="F17" s="34" t="s">
        <v>135</v>
      </c>
      <c r="G17" s="36">
        <v>45137</v>
      </c>
      <c r="H17" s="34" t="s">
        <v>26</v>
      </c>
      <c r="I17" s="37">
        <v>39078</v>
      </c>
      <c r="J17" s="38">
        <v>39078</v>
      </c>
      <c r="K17" s="39" t="s">
        <v>11</v>
      </c>
      <c r="L17" s="40" t="s">
        <v>16</v>
      </c>
      <c r="M17" s="39" t="s">
        <v>17</v>
      </c>
      <c r="N17" s="34" t="s">
        <v>138</v>
      </c>
      <c r="O17" s="41" t="s">
        <v>126</v>
      </c>
      <c r="P17" s="41">
        <v>0</v>
      </c>
      <c r="Q17" s="41"/>
      <c r="R17" s="41"/>
      <c r="S17" s="42"/>
      <c r="T17" s="42"/>
      <c r="U17" s="42"/>
      <c r="V17" s="42"/>
      <c r="W17" s="43" t="s">
        <v>127</v>
      </c>
      <c r="X17" s="43" t="s">
        <v>127</v>
      </c>
      <c r="Y17" s="47">
        <v>0</v>
      </c>
      <c r="Z17" s="47">
        <v>0</v>
      </c>
      <c r="AA17" s="47">
        <v>0</v>
      </c>
      <c r="AB17" s="47">
        <v>0</v>
      </c>
      <c r="AC17" s="47">
        <v>0</v>
      </c>
      <c r="AD17" s="47">
        <v>0</v>
      </c>
      <c r="AE17" s="47">
        <v>0</v>
      </c>
      <c r="AF17" s="47">
        <v>0</v>
      </c>
      <c r="AG17" s="47">
        <v>0</v>
      </c>
      <c r="AH17" s="47"/>
      <c r="AI17" s="47"/>
      <c r="AJ17" s="41"/>
      <c r="AK17" s="41">
        <v>0</v>
      </c>
      <c r="AL17" s="41">
        <v>0</v>
      </c>
      <c r="AM17" s="41">
        <v>0</v>
      </c>
      <c r="AN17" s="41"/>
      <c r="AO17" s="41"/>
      <c r="AP17" s="41"/>
      <c r="AQ17" s="41"/>
      <c r="AR17" s="41"/>
      <c r="AS17" s="41"/>
      <c r="AT17" s="40">
        <v>0</v>
      </c>
      <c r="AU17" s="40">
        <v>0</v>
      </c>
      <c r="AV17" s="49">
        <v>39078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34"/>
      <c r="BF17" s="34"/>
      <c r="BG17" s="34"/>
      <c r="BH17" s="40">
        <v>0</v>
      </c>
    </row>
    <row r="20" spans="1:60" x14ac:dyDescent="0.35">
      <c r="O20" s="51"/>
    </row>
  </sheetData>
  <protectedRanges>
    <protectedRange algorithmName="SHA-512" hashValue="9+ah9tJAD1d4FIK7boMSAp9ZhkqWOsKcliwsS35JSOsk0Aea+c/2yFVjBeVDsv7trYxT+iUP9dPVCIbjcjaMoQ==" saltValue="Z7GArlXd1BdcXotzmJqK/w==" spinCount="100000" sqref="A3:B14" name="Rango1_1_1"/>
    <protectedRange algorithmName="SHA-512" hashValue="9+ah9tJAD1d4FIK7boMSAp9ZhkqWOsKcliwsS35JSOsk0Aea+c/2yFVjBeVDsv7trYxT+iUP9dPVCIbjcjaMoQ==" saltValue="Z7GArlXd1BdcXotzmJqK/w==" spinCount="100000" sqref="A15:B17" name="Rango1_4_1"/>
  </protectedRanges>
  <autoFilter ref="A2:BH17" xr:uid="{EAA669E9-53C7-4675-8FD7-B92289F4988F}"/>
  <conditionalFormatting sqref="D17">
    <cfRule type="duplicateValues" dxfId="4" priority="1" stopIfTrue="1"/>
    <cfRule type="duplicateValues" dxfId="3" priority="2" stopIfTrue="1"/>
    <cfRule type="duplicateValues" dxfId="2" priority="3"/>
  </conditionalFormatting>
  <conditionalFormatting sqref="E1">
    <cfRule type="duplicateValues" dxfId="1" priority="9"/>
  </conditionalFormatting>
  <conditionalFormatting sqref="E2">
    <cfRule type="duplicateValues" dxfId="0" priority="8"/>
  </conditionalFormatting>
  <dataValidations count="1">
    <dataValidation type="whole" operator="greaterThan" allowBlank="1" showInputMessage="1" showErrorMessage="1" errorTitle="DATO ERRADO" error="El valor debe ser diferente de cero" sqref="I3:J17 AT6:AT10" xr:uid="{FB9DDDC7-879F-4C82-A925-863FD8CB55A8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EA0E9-F736-4CE6-9816-9251BD955D04}">
  <dimension ref="B1:J42"/>
  <sheetViews>
    <sheetView showGridLines="0" tabSelected="1" topLeftCell="A18" zoomScaleNormal="100" workbookViewId="0">
      <selection activeCell="L22" sqref="L22"/>
    </sheetView>
  </sheetViews>
  <sheetFormatPr baseColWidth="10" defaultColWidth="10.90625" defaultRowHeight="12.5" x14ac:dyDescent="0.25"/>
  <cols>
    <col min="1" max="1" width="1" style="53" customWidth="1"/>
    <col min="2" max="2" width="10.90625" style="53"/>
    <col min="3" max="3" width="17.54296875" style="53" customWidth="1"/>
    <col min="4" max="4" width="11.54296875" style="53" customWidth="1"/>
    <col min="5" max="8" width="10.90625" style="53"/>
    <col min="9" max="9" width="22.54296875" style="53" customWidth="1"/>
    <col min="10" max="10" width="14" style="53" customWidth="1"/>
    <col min="11" max="11" width="1.81640625" style="53" customWidth="1"/>
    <col min="12" max="16384" width="10.90625" style="53"/>
  </cols>
  <sheetData>
    <row r="1" spans="2:10" ht="6" customHeight="1" thickBot="1" x14ac:dyDescent="0.3"/>
    <row r="2" spans="2:10" ht="19.5" customHeight="1" x14ac:dyDescent="0.25">
      <c r="B2" s="54"/>
      <c r="C2" s="55"/>
      <c r="D2" s="105" t="s">
        <v>140</v>
      </c>
      <c r="E2" s="106"/>
      <c r="F2" s="106"/>
      <c r="G2" s="106"/>
      <c r="H2" s="106"/>
      <c r="I2" s="107"/>
      <c r="J2" s="111" t="s">
        <v>141</v>
      </c>
    </row>
    <row r="3" spans="2:10" ht="15.75" customHeight="1" thickBot="1" x14ac:dyDescent="0.3">
      <c r="B3" s="56"/>
      <c r="C3" s="57"/>
      <c r="D3" s="108"/>
      <c r="E3" s="109"/>
      <c r="F3" s="109"/>
      <c r="G3" s="109"/>
      <c r="H3" s="109"/>
      <c r="I3" s="110"/>
      <c r="J3" s="112"/>
    </row>
    <row r="4" spans="2:10" ht="13" x14ac:dyDescent="0.25">
      <c r="B4" s="56"/>
      <c r="C4" s="57"/>
      <c r="D4" s="58"/>
      <c r="E4" s="59"/>
      <c r="F4" s="59"/>
      <c r="G4" s="59"/>
      <c r="H4" s="59"/>
      <c r="I4" s="60"/>
      <c r="J4" s="61"/>
    </row>
    <row r="5" spans="2:10" ht="13" x14ac:dyDescent="0.25">
      <c r="B5" s="56"/>
      <c r="C5" s="57"/>
      <c r="D5" s="62" t="s">
        <v>142</v>
      </c>
      <c r="E5" s="63"/>
      <c r="F5" s="63"/>
      <c r="G5" s="63"/>
      <c r="H5" s="63"/>
      <c r="I5" s="64"/>
      <c r="J5" s="64" t="s">
        <v>143</v>
      </c>
    </row>
    <row r="6" spans="2:10" ht="13.5" thickBot="1" x14ac:dyDescent="0.3">
      <c r="B6" s="65"/>
      <c r="C6" s="66"/>
      <c r="D6" s="67"/>
      <c r="E6" s="68"/>
      <c r="F6" s="68"/>
      <c r="G6" s="68"/>
      <c r="H6" s="68"/>
      <c r="I6" s="69"/>
      <c r="J6" s="70"/>
    </row>
    <row r="7" spans="2:10" x14ac:dyDescent="0.25">
      <c r="B7" s="71"/>
      <c r="J7" s="72"/>
    </row>
    <row r="8" spans="2:10" x14ac:dyDescent="0.25">
      <c r="B8" s="71"/>
      <c r="J8" s="72"/>
    </row>
    <row r="9" spans="2:10" x14ac:dyDescent="0.25">
      <c r="B9" s="71"/>
      <c r="C9" s="53" t="str">
        <f ca="1">+CONCATENATE("Santiago de Cali, ",TEXT(TODAY(),"MMMM DD YYYY"))</f>
        <v>Santiago de Cali, abril 23 2025</v>
      </c>
      <c r="J9" s="72"/>
    </row>
    <row r="10" spans="2:10" ht="13" x14ac:dyDescent="0.3">
      <c r="B10" s="71"/>
      <c r="C10" s="73"/>
      <c r="E10" s="74"/>
      <c r="H10" s="75"/>
      <c r="J10" s="72"/>
    </row>
    <row r="11" spans="2:10" x14ac:dyDescent="0.25">
      <c r="B11" s="71"/>
      <c r="J11" s="72"/>
    </row>
    <row r="12" spans="2:10" ht="13" x14ac:dyDescent="0.3">
      <c r="B12" s="71"/>
      <c r="C12" s="73" t="s">
        <v>172</v>
      </c>
      <c r="J12" s="72"/>
    </row>
    <row r="13" spans="2:10" ht="13" x14ac:dyDescent="0.3">
      <c r="B13" s="71"/>
      <c r="C13" s="73" t="s">
        <v>173</v>
      </c>
      <c r="J13" s="72"/>
    </row>
    <row r="14" spans="2:10" x14ac:dyDescent="0.25">
      <c r="B14" s="71"/>
      <c r="J14" s="72"/>
    </row>
    <row r="15" spans="2:10" x14ac:dyDescent="0.25">
      <c r="B15" s="71"/>
      <c r="C15" s="53" t="s">
        <v>174</v>
      </c>
      <c r="J15" s="72"/>
    </row>
    <row r="16" spans="2:10" x14ac:dyDescent="0.25">
      <c r="B16" s="71"/>
      <c r="C16" s="76"/>
      <c r="J16" s="72"/>
    </row>
    <row r="17" spans="2:10" ht="13" x14ac:dyDescent="0.25">
      <c r="B17" s="71"/>
      <c r="C17" s="53" t="s">
        <v>144</v>
      </c>
      <c r="D17" s="74"/>
      <c r="H17" s="77" t="s">
        <v>145</v>
      </c>
      <c r="I17" s="78" t="s">
        <v>146</v>
      </c>
      <c r="J17" s="72"/>
    </row>
    <row r="18" spans="2:10" ht="13" x14ac:dyDescent="0.3">
      <c r="B18" s="71"/>
      <c r="C18" s="73" t="s">
        <v>147</v>
      </c>
      <c r="D18" s="73"/>
      <c r="E18" s="73"/>
      <c r="F18" s="73"/>
      <c r="H18" s="79">
        <v>15</v>
      </c>
      <c r="I18" s="80">
        <v>29934647</v>
      </c>
      <c r="J18" s="72"/>
    </row>
    <row r="19" spans="2:10" x14ac:dyDescent="0.25">
      <c r="B19" s="71"/>
      <c r="C19" s="53" t="s">
        <v>148</v>
      </c>
      <c r="H19" s="81">
        <v>5</v>
      </c>
      <c r="I19" s="82">
        <v>14479503</v>
      </c>
      <c r="J19" s="72"/>
    </row>
    <row r="20" spans="2:10" x14ac:dyDescent="0.25">
      <c r="B20" s="71"/>
      <c r="C20" s="53" t="s">
        <v>149</v>
      </c>
      <c r="H20" s="81">
        <v>2</v>
      </c>
      <c r="I20" s="82">
        <v>1837190</v>
      </c>
      <c r="J20" s="72"/>
    </row>
    <row r="21" spans="2:10" x14ac:dyDescent="0.25">
      <c r="B21" s="71"/>
      <c r="C21" s="53" t="s">
        <v>150</v>
      </c>
      <c r="H21" s="81">
        <v>5</v>
      </c>
      <c r="I21" s="82">
        <v>2769014</v>
      </c>
      <c r="J21" s="72"/>
    </row>
    <row r="22" spans="2:10" x14ac:dyDescent="0.25">
      <c r="B22" s="71"/>
      <c r="C22" s="53" t="s">
        <v>151</v>
      </c>
      <c r="H22" s="81">
        <v>3</v>
      </c>
      <c r="I22" s="82">
        <v>10848940</v>
      </c>
      <c r="J22" s="72"/>
    </row>
    <row r="23" spans="2:10" x14ac:dyDescent="0.25">
      <c r="B23" s="71"/>
      <c r="C23" s="53" t="s">
        <v>152</v>
      </c>
      <c r="H23" s="81">
        <v>0</v>
      </c>
      <c r="I23" s="82">
        <v>0</v>
      </c>
      <c r="J23" s="72"/>
    </row>
    <row r="24" spans="2:10" ht="13" thickBot="1" x14ac:dyDescent="0.3">
      <c r="B24" s="71"/>
      <c r="C24" s="53" t="s">
        <v>153</v>
      </c>
      <c r="H24" s="83">
        <v>0</v>
      </c>
      <c r="I24" s="84">
        <v>0</v>
      </c>
      <c r="J24" s="72"/>
    </row>
    <row r="25" spans="2:10" ht="13" x14ac:dyDescent="0.3">
      <c r="B25" s="71"/>
      <c r="C25" s="73" t="s">
        <v>154</v>
      </c>
      <c r="D25" s="73"/>
      <c r="E25" s="73"/>
      <c r="F25" s="73"/>
      <c r="H25" s="79">
        <f>H19+H20+H21+H22+H24+H23</f>
        <v>15</v>
      </c>
      <c r="I25" s="80">
        <f>I19+I20+I21+I22+I24+I23</f>
        <v>29934647</v>
      </c>
      <c r="J25" s="72"/>
    </row>
    <row r="26" spans="2:10" x14ac:dyDescent="0.25">
      <c r="B26" s="71"/>
      <c r="C26" s="53" t="s">
        <v>155</v>
      </c>
      <c r="H26" s="81">
        <v>0</v>
      </c>
      <c r="I26" s="82">
        <v>0</v>
      </c>
      <c r="J26" s="72"/>
    </row>
    <row r="27" spans="2:10" ht="13" thickBot="1" x14ac:dyDescent="0.3">
      <c r="B27" s="71"/>
      <c r="C27" s="53" t="s">
        <v>69</v>
      </c>
      <c r="H27" s="83">
        <v>0</v>
      </c>
      <c r="I27" s="84">
        <v>0</v>
      </c>
      <c r="J27" s="72"/>
    </row>
    <row r="28" spans="2:10" ht="13" x14ac:dyDescent="0.3">
      <c r="B28" s="71"/>
      <c r="C28" s="73" t="s">
        <v>156</v>
      </c>
      <c r="D28" s="73"/>
      <c r="E28" s="73"/>
      <c r="F28" s="73"/>
      <c r="H28" s="79">
        <f>H26+H27</f>
        <v>0</v>
      </c>
      <c r="I28" s="80">
        <f>I26+I27</f>
        <v>0</v>
      </c>
      <c r="J28" s="72"/>
    </row>
    <row r="29" spans="2:10" ht="13.5" thickBot="1" x14ac:dyDescent="0.35">
      <c r="B29" s="71"/>
      <c r="C29" s="53" t="s">
        <v>157</v>
      </c>
      <c r="D29" s="73"/>
      <c r="E29" s="73"/>
      <c r="F29" s="73"/>
      <c r="H29" s="83">
        <v>0</v>
      </c>
      <c r="I29" s="84">
        <v>0</v>
      </c>
      <c r="J29" s="72"/>
    </row>
    <row r="30" spans="2:10" ht="13" x14ac:dyDescent="0.3">
      <c r="B30" s="71"/>
      <c r="C30" s="73" t="s">
        <v>158</v>
      </c>
      <c r="D30" s="73"/>
      <c r="E30" s="73"/>
      <c r="F30" s="73"/>
      <c r="H30" s="81">
        <f>H29</f>
        <v>0</v>
      </c>
      <c r="I30" s="82">
        <f>I29</f>
        <v>0</v>
      </c>
      <c r="J30" s="72"/>
    </row>
    <row r="31" spans="2:10" ht="13" x14ac:dyDescent="0.3">
      <c r="B31" s="71"/>
      <c r="C31" s="73"/>
      <c r="D31" s="73"/>
      <c r="E31" s="73"/>
      <c r="F31" s="73"/>
      <c r="H31" s="85"/>
      <c r="I31" s="80"/>
      <c r="J31" s="72"/>
    </row>
    <row r="32" spans="2:10" ht="13.5" thickBot="1" x14ac:dyDescent="0.35">
      <c r="B32" s="71"/>
      <c r="C32" s="73" t="s">
        <v>159</v>
      </c>
      <c r="D32" s="73"/>
      <c r="H32" s="86">
        <f>H25+H28+H30</f>
        <v>15</v>
      </c>
      <c r="I32" s="87">
        <f>I25+I28+I30</f>
        <v>29934647</v>
      </c>
      <c r="J32" s="72"/>
    </row>
    <row r="33" spans="2:10" ht="13.5" thickTop="1" x14ac:dyDescent="0.3">
      <c r="B33" s="71"/>
      <c r="C33" s="73"/>
      <c r="D33" s="73"/>
      <c r="H33" s="88">
        <f>+H18-H32</f>
        <v>0</v>
      </c>
      <c r="I33" s="82">
        <f>+I18-I32</f>
        <v>0</v>
      </c>
      <c r="J33" s="72"/>
    </row>
    <row r="34" spans="2:10" x14ac:dyDescent="0.25">
      <c r="B34" s="71"/>
      <c r="G34" s="88"/>
      <c r="H34" s="88"/>
      <c r="I34" s="88"/>
      <c r="J34" s="72"/>
    </row>
    <row r="35" spans="2:10" x14ac:dyDescent="0.25">
      <c r="B35" s="71"/>
      <c r="G35" s="88"/>
      <c r="H35" s="88"/>
      <c r="I35" s="88"/>
      <c r="J35" s="72"/>
    </row>
    <row r="36" spans="2:10" ht="13" x14ac:dyDescent="0.3">
      <c r="B36" s="71"/>
      <c r="C36" s="73"/>
      <c r="G36" s="88"/>
      <c r="H36" s="88"/>
      <c r="I36" s="88"/>
      <c r="J36" s="72"/>
    </row>
    <row r="37" spans="2:10" ht="13.5" thickBot="1" x14ac:dyDescent="0.35">
      <c r="B37" s="71"/>
      <c r="C37" s="89" t="s">
        <v>176</v>
      </c>
      <c r="D37" s="90"/>
      <c r="H37" s="89" t="s">
        <v>160</v>
      </c>
      <c r="I37" s="90"/>
      <c r="J37" s="72"/>
    </row>
    <row r="38" spans="2:10" ht="13" x14ac:dyDescent="0.3">
      <c r="B38" s="71"/>
      <c r="C38" s="73" t="s">
        <v>177</v>
      </c>
      <c r="D38" s="88"/>
      <c r="H38" s="91" t="s">
        <v>161</v>
      </c>
      <c r="I38" s="88"/>
      <c r="J38" s="72"/>
    </row>
    <row r="39" spans="2:10" ht="13" x14ac:dyDescent="0.3">
      <c r="B39" s="71"/>
      <c r="C39" s="73" t="s">
        <v>162</v>
      </c>
      <c r="H39" s="73" t="s">
        <v>163</v>
      </c>
      <c r="I39" s="88"/>
      <c r="J39" s="72"/>
    </row>
    <row r="40" spans="2:10" x14ac:dyDescent="0.25">
      <c r="B40" s="71"/>
      <c r="G40" s="88"/>
      <c r="H40" s="88"/>
      <c r="I40" s="88"/>
      <c r="J40" s="72"/>
    </row>
    <row r="41" spans="2:10" ht="12.75" customHeight="1" x14ac:dyDescent="0.25">
      <c r="B41" s="71"/>
      <c r="C41" s="113" t="s">
        <v>164</v>
      </c>
      <c r="D41" s="113"/>
      <c r="E41" s="113"/>
      <c r="F41" s="113"/>
      <c r="G41" s="113"/>
      <c r="H41" s="113"/>
      <c r="I41" s="113"/>
      <c r="J41" s="72"/>
    </row>
    <row r="42" spans="2:10" ht="18.75" customHeight="1" thickBot="1" x14ac:dyDescent="0.3">
      <c r="B42" s="92"/>
      <c r="C42" s="93"/>
      <c r="D42" s="93"/>
      <c r="E42" s="93"/>
      <c r="F42" s="93"/>
      <c r="G42" s="93"/>
      <c r="H42" s="93"/>
      <c r="I42" s="93"/>
      <c r="J42" s="94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4431C-A896-4AB0-8579-FDAA369D4515}">
  <dimension ref="B1:J37"/>
  <sheetViews>
    <sheetView showGridLines="0" topLeftCell="A5" zoomScale="84" zoomScaleNormal="84" zoomScaleSheetLayoutView="100" workbookViewId="0">
      <selection activeCell="J31" sqref="J31"/>
    </sheetView>
  </sheetViews>
  <sheetFormatPr baseColWidth="10" defaultColWidth="11.453125" defaultRowHeight="12.5" x14ac:dyDescent="0.25"/>
  <cols>
    <col min="1" max="1" width="4.453125" style="53" customWidth="1"/>
    <col min="2" max="2" width="11.453125" style="53"/>
    <col min="3" max="3" width="12.81640625" style="53" customWidth="1"/>
    <col min="4" max="4" width="22" style="53" customWidth="1"/>
    <col min="5" max="8" width="11.453125" style="53"/>
    <col min="9" max="9" width="24.81640625" style="53" customWidth="1"/>
    <col min="10" max="10" width="12.54296875" style="53" customWidth="1"/>
    <col min="11" max="11" width="1.81640625" style="53" customWidth="1"/>
    <col min="12" max="16384" width="11.453125" style="53"/>
  </cols>
  <sheetData>
    <row r="1" spans="2:10" ht="18" customHeight="1" thickBot="1" x14ac:dyDescent="0.3"/>
    <row r="2" spans="2:10" ht="19.5" customHeight="1" x14ac:dyDescent="0.25">
      <c r="B2" s="54"/>
      <c r="C2" s="55"/>
      <c r="D2" s="105" t="s">
        <v>165</v>
      </c>
      <c r="E2" s="106"/>
      <c r="F2" s="106"/>
      <c r="G2" s="106"/>
      <c r="H2" s="106"/>
      <c r="I2" s="107"/>
      <c r="J2" s="111" t="s">
        <v>141</v>
      </c>
    </row>
    <row r="3" spans="2:10" ht="15.75" customHeight="1" thickBot="1" x14ac:dyDescent="0.3">
      <c r="B3" s="56"/>
      <c r="C3" s="57"/>
      <c r="D3" s="108"/>
      <c r="E3" s="109"/>
      <c r="F3" s="109"/>
      <c r="G3" s="109"/>
      <c r="H3" s="109"/>
      <c r="I3" s="110"/>
      <c r="J3" s="112"/>
    </row>
    <row r="4" spans="2:10" ht="13" x14ac:dyDescent="0.25">
      <c r="B4" s="56"/>
      <c r="C4" s="57"/>
      <c r="E4" s="59"/>
      <c r="F4" s="59"/>
      <c r="G4" s="59"/>
      <c r="H4" s="59"/>
      <c r="I4" s="60"/>
      <c r="J4" s="61"/>
    </row>
    <row r="5" spans="2:10" ht="13" x14ac:dyDescent="0.25">
      <c r="B5" s="56"/>
      <c r="C5" s="57"/>
      <c r="D5" s="114" t="s">
        <v>166</v>
      </c>
      <c r="E5" s="115"/>
      <c r="F5" s="115"/>
      <c r="G5" s="115"/>
      <c r="H5" s="115"/>
      <c r="I5" s="116"/>
      <c r="J5" s="64" t="s">
        <v>167</v>
      </c>
    </row>
    <row r="6" spans="2:10" ht="13.5" thickBot="1" x14ac:dyDescent="0.3">
      <c r="B6" s="65"/>
      <c r="C6" s="66"/>
      <c r="D6" s="67"/>
      <c r="E6" s="68"/>
      <c r="F6" s="68"/>
      <c r="G6" s="68"/>
      <c r="H6" s="68"/>
      <c r="I6" s="69"/>
      <c r="J6" s="70"/>
    </row>
    <row r="7" spans="2:10" x14ac:dyDescent="0.25">
      <c r="B7" s="71"/>
      <c r="J7" s="72"/>
    </row>
    <row r="8" spans="2:10" x14ac:dyDescent="0.25">
      <c r="B8" s="71"/>
      <c r="J8" s="72"/>
    </row>
    <row r="9" spans="2:10" x14ac:dyDescent="0.25">
      <c r="B9" s="71"/>
      <c r="C9" s="53" t="str">
        <f ca="1">+'FOR-CSA-018'!C9</f>
        <v>Santiago de Cali, abril 23 2025</v>
      </c>
      <c r="D9" s="75"/>
      <c r="E9" s="74"/>
      <c r="J9" s="72"/>
    </row>
    <row r="10" spans="2:10" ht="13" x14ac:dyDescent="0.3">
      <c r="B10" s="71"/>
      <c r="C10" s="73"/>
      <c r="J10" s="72"/>
    </row>
    <row r="11" spans="2:10" ht="13" x14ac:dyDescent="0.3">
      <c r="B11" s="71"/>
      <c r="C11" s="73" t="str">
        <f>+'FOR-CSA-018'!C12</f>
        <v>Señores : FUND SANTA FE DE BOGOTA</v>
      </c>
      <c r="J11" s="72"/>
    </row>
    <row r="12" spans="2:10" ht="13" x14ac:dyDescent="0.3">
      <c r="B12" s="71"/>
      <c r="C12" s="73" t="str">
        <f>+'FOR-CSA-018'!C13</f>
        <v>NIT: 860037950</v>
      </c>
      <c r="J12" s="72"/>
    </row>
    <row r="13" spans="2:10" x14ac:dyDescent="0.25">
      <c r="B13" s="71"/>
      <c r="J13" s="72"/>
    </row>
    <row r="14" spans="2:10" x14ac:dyDescent="0.25">
      <c r="B14" s="71"/>
      <c r="C14" s="53" t="s">
        <v>168</v>
      </c>
      <c r="J14" s="72"/>
    </row>
    <row r="15" spans="2:10" x14ac:dyDescent="0.25">
      <c r="B15" s="71"/>
      <c r="C15" s="76"/>
      <c r="J15" s="72"/>
    </row>
    <row r="16" spans="2:10" ht="13" x14ac:dyDescent="0.3">
      <c r="B16" s="71"/>
      <c r="C16" s="95"/>
      <c r="D16" s="74"/>
      <c r="H16" s="96" t="s">
        <v>145</v>
      </c>
      <c r="I16" s="96" t="s">
        <v>146</v>
      </c>
      <c r="J16" s="72"/>
    </row>
    <row r="17" spans="2:10" ht="13" x14ac:dyDescent="0.3">
      <c r="B17" s="71"/>
      <c r="C17" s="73" t="str">
        <f>+'FOR-CSA-018'!C17</f>
        <v>Con Corte al dia: 31/03/2025</v>
      </c>
      <c r="D17" s="73"/>
      <c r="E17" s="73"/>
      <c r="F17" s="73"/>
      <c r="H17" s="97">
        <f>+SUM(H18:H23)</f>
        <v>15</v>
      </c>
      <c r="I17" s="98">
        <f>+SUM(I18:I23)</f>
        <v>29934647</v>
      </c>
      <c r="J17" s="72"/>
    </row>
    <row r="18" spans="2:10" x14ac:dyDescent="0.25">
      <c r="B18" s="71"/>
      <c r="C18" s="53" t="s">
        <v>148</v>
      </c>
      <c r="H18" s="99">
        <f>+'FOR-CSA-018'!H19</f>
        <v>5</v>
      </c>
      <c r="I18" s="100">
        <f>+'FOR-CSA-018'!I19</f>
        <v>14479503</v>
      </c>
      <c r="J18" s="72"/>
    </row>
    <row r="19" spans="2:10" x14ac:dyDescent="0.25">
      <c r="B19" s="71"/>
      <c r="C19" s="53" t="s">
        <v>149</v>
      </c>
      <c r="H19" s="99">
        <f>+'FOR-CSA-018'!H20</f>
        <v>2</v>
      </c>
      <c r="I19" s="100">
        <f>+'FOR-CSA-018'!I20</f>
        <v>1837190</v>
      </c>
      <c r="J19" s="72"/>
    </row>
    <row r="20" spans="2:10" x14ac:dyDescent="0.25">
      <c r="B20" s="71"/>
      <c r="C20" s="53" t="s">
        <v>150</v>
      </c>
      <c r="H20" s="99">
        <f>+'FOR-CSA-018'!H21</f>
        <v>5</v>
      </c>
      <c r="I20" s="100">
        <f>+'FOR-CSA-018'!I21</f>
        <v>2769014</v>
      </c>
      <c r="J20" s="72"/>
    </row>
    <row r="21" spans="2:10" x14ac:dyDescent="0.25">
      <c r="B21" s="71"/>
      <c r="C21" s="53" t="s">
        <v>151</v>
      </c>
      <c r="H21" s="99">
        <f>+'FOR-CSA-018'!H22</f>
        <v>3</v>
      </c>
      <c r="I21" s="100">
        <f>+'FOR-CSA-018'!I22</f>
        <v>10848940</v>
      </c>
      <c r="J21" s="72"/>
    </row>
    <row r="22" spans="2:10" x14ac:dyDescent="0.25">
      <c r="B22" s="71"/>
      <c r="C22" s="53" t="s">
        <v>152</v>
      </c>
      <c r="H22" s="99">
        <f>+'FOR-CSA-018'!H23</f>
        <v>0</v>
      </c>
      <c r="I22" s="100">
        <f>+'FOR-CSA-018'!I23</f>
        <v>0</v>
      </c>
      <c r="J22" s="72"/>
    </row>
    <row r="23" spans="2:10" x14ac:dyDescent="0.25">
      <c r="B23" s="71"/>
      <c r="C23" s="53" t="s">
        <v>169</v>
      </c>
      <c r="H23" s="99">
        <f>+'FOR-CSA-018'!H24</f>
        <v>0</v>
      </c>
      <c r="I23" s="100">
        <f>+'FOR-CSA-018'!I24</f>
        <v>0</v>
      </c>
      <c r="J23" s="72"/>
    </row>
    <row r="24" spans="2:10" ht="13" x14ac:dyDescent="0.3">
      <c r="B24" s="71"/>
      <c r="C24" s="73" t="s">
        <v>170</v>
      </c>
      <c r="D24" s="73"/>
      <c r="E24" s="73"/>
      <c r="F24" s="73"/>
      <c r="H24" s="97">
        <f>SUM(H18:H23)</f>
        <v>15</v>
      </c>
      <c r="I24" s="98">
        <f>+SUBTOTAL(9,I18:I23)</f>
        <v>29934647</v>
      </c>
      <c r="J24" s="72"/>
    </row>
    <row r="25" spans="2:10" ht="13.5" thickBot="1" x14ac:dyDescent="0.35">
      <c r="B25" s="71"/>
      <c r="C25" s="73"/>
      <c r="D25" s="73"/>
      <c r="H25" s="101"/>
      <c r="I25" s="102"/>
      <c r="J25" s="72"/>
    </row>
    <row r="26" spans="2:10" ht="13.5" thickTop="1" x14ac:dyDescent="0.3">
      <c r="B26" s="71"/>
      <c r="C26" s="73"/>
      <c r="D26" s="73"/>
      <c r="H26" s="88"/>
      <c r="I26" s="82"/>
      <c r="J26" s="72"/>
    </row>
    <row r="27" spans="2:10" ht="13" x14ac:dyDescent="0.3">
      <c r="B27" s="71"/>
      <c r="C27" s="73"/>
      <c r="D27" s="73"/>
      <c r="H27" s="88"/>
      <c r="I27" s="82"/>
      <c r="J27" s="72"/>
    </row>
    <row r="28" spans="2:10" ht="13" x14ac:dyDescent="0.3">
      <c r="B28" s="71"/>
      <c r="C28" s="73"/>
      <c r="D28" s="73"/>
      <c r="H28" s="88"/>
      <c r="I28" s="82">
        <f>I26+I27</f>
        <v>0</v>
      </c>
      <c r="J28" s="72"/>
    </row>
    <row r="29" spans="2:10" x14ac:dyDescent="0.25">
      <c r="B29" s="71"/>
      <c r="G29" s="88"/>
      <c r="H29" s="88"/>
      <c r="I29" s="88"/>
      <c r="J29" s="72"/>
    </row>
    <row r="30" spans="2:10" ht="13.5" thickBot="1" x14ac:dyDescent="0.35">
      <c r="B30" s="71"/>
      <c r="C30" s="89" t="str">
        <f>+'FOR-CSA-018'!C37</f>
        <v>Daniel Andres Rodriguez</v>
      </c>
      <c r="D30" s="89"/>
      <c r="G30" s="89" t="str">
        <f>+'FOR-CSA-018'!H37</f>
        <v>Lizeth Ome G.</v>
      </c>
      <c r="H30" s="90"/>
      <c r="I30" s="88"/>
      <c r="J30" s="72"/>
    </row>
    <row r="31" spans="2:10" ht="13" x14ac:dyDescent="0.3">
      <c r="B31" s="71"/>
      <c r="C31" s="91" t="str">
        <f>+'FOR-CSA-018'!C38</f>
        <v>Analista de Cartera</v>
      </c>
      <c r="D31" s="91"/>
      <c r="G31" s="91" t="str">
        <f>+'FOR-CSA-018'!H38</f>
        <v>Cartera - Cuentas Salud</v>
      </c>
      <c r="H31" s="88"/>
      <c r="I31" s="88"/>
      <c r="J31" s="72"/>
    </row>
    <row r="32" spans="2:10" ht="13" x14ac:dyDescent="0.3">
      <c r="B32" s="71"/>
      <c r="C32" s="91" t="str">
        <f>+'FOR-CSA-018'!C39</f>
        <v>Entidad</v>
      </c>
      <c r="D32" s="91"/>
      <c r="G32" s="91" t="str">
        <f>+'FOR-CSA-018'!H39</f>
        <v>EPS Comfenalco Valle.</v>
      </c>
      <c r="H32" s="88"/>
      <c r="I32" s="88">
        <f>I25+I28+I30</f>
        <v>0</v>
      </c>
      <c r="J32" s="72"/>
    </row>
    <row r="33" spans="2:10" ht="13" x14ac:dyDescent="0.3">
      <c r="B33" s="71"/>
      <c r="C33" s="91"/>
      <c r="D33" s="91"/>
      <c r="G33" s="91"/>
      <c r="H33" s="88"/>
      <c r="I33" s="88"/>
      <c r="J33" s="72"/>
    </row>
    <row r="34" spans="2:10" ht="13" x14ac:dyDescent="0.3">
      <c r="B34" s="71"/>
      <c r="C34" s="91"/>
      <c r="D34" s="91"/>
      <c r="G34" s="91"/>
      <c r="H34" s="88"/>
      <c r="I34" s="88"/>
      <c r="J34" s="72"/>
    </row>
    <row r="35" spans="2:10" ht="14" x14ac:dyDescent="0.25">
      <c r="B35" s="71"/>
      <c r="C35" s="117" t="s">
        <v>171</v>
      </c>
      <c r="D35" s="117"/>
      <c r="E35" s="117"/>
      <c r="F35" s="117"/>
      <c r="G35" s="117"/>
      <c r="H35" s="117"/>
      <c r="I35" s="117"/>
      <c r="J35" s="72"/>
    </row>
    <row r="36" spans="2:10" ht="13" x14ac:dyDescent="0.3">
      <c r="B36" s="71"/>
      <c r="C36" s="91"/>
      <c r="D36" s="91"/>
      <c r="G36" s="91"/>
      <c r="H36" s="88"/>
      <c r="I36" s="88"/>
      <c r="J36" s="72"/>
    </row>
    <row r="37" spans="2:10" ht="18.75" customHeight="1" thickBot="1" x14ac:dyDescent="0.3">
      <c r="B37" s="92"/>
      <c r="C37" s="93"/>
      <c r="D37" s="93"/>
      <c r="E37" s="93"/>
      <c r="F37" s="93"/>
      <c r="G37" s="90"/>
      <c r="H37" s="90"/>
      <c r="I37" s="90"/>
      <c r="J37" s="94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dcterms:created xsi:type="dcterms:W3CDTF">2022-06-01T14:39:12Z</dcterms:created>
  <dcterms:modified xsi:type="dcterms:W3CDTF">2025-04-23T20:18:44Z</dcterms:modified>
</cp:coreProperties>
</file>