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nilo\Areas\CxPSalud\CARTERA\CARTERAS REVISADAS\REVISIÓN CARTERAS AÑO 2025\4. ABRIL\NIT 813011577 CLINICA UROS LIMITADA\"/>
    </mc:Choice>
  </mc:AlternateContent>
  <xr:revisionPtr revIDLastSave="0" documentId="13_ncr:1_{2F9D398A-4A1E-4ED8-A178-04F8853BEBAD}" xr6:coauthVersionLast="47" xr6:coauthVersionMax="47" xr10:uidLastSave="{00000000-0000-0000-0000-000000000000}"/>
  <bookViews>
    <workbookView xWindow="-110" yWindow="-110" windowWidth="19420" windowHeight="11500" activeTab="2" xr2:uid="{19E102EA-8C36-46B5-9EBF-0CD5E613A27D}"/>
  </bookViews>
  <sheets>
    <sheet name="INFO IPS" sheetId="1" r:id="rId1"/>
    <sheet name="ESTADO CADA FACTURA" sheetId="2" r:id="rId2"/>
    <sheet name="FOR-CSA-018" sheetId="5" r:id="rId3"/>
    <sheet name="CIRCULAR 030" sheetId="6" r:id="rId4"/>
  </sheets>
  <externalReferences>
    <externalReference r:id="rId5"/>
    <externalReference r:id="rId6"/>
  </externalReferences>
  <definedNames>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2" l="1"/>
  <c r="G32" i="6"/>
  <c r="C32" i="6"/>
  <c r="G31" i="6"/>
  <c r="C31" i="6"/>
  <c r="G30" i="6"/>
  <c r="C30" i="6"/>
  <c r="I23" i="6"/>
  <c r="H23" i="6"/>
  <c r="I22" i="6"/>
  <c r="H22" i="6"/>
  <c r="I21" i="6"/>
  <c r="H21" i="6"/>
  <c r="I20" i="6"/>
  <c r="H20" i="6"/>
  <c r="I19" i="6"/>
  <c r="H19" i="6"/>
  <c r="I18" i="6"/>
  <c r="I17" i="6" s="1"/>
  <c r="H18" i="6"/>
  <c r="C17" i="6"/>
  <c r="H32" i="5"/>
  <c r="H33" i="5" s="1"/>
  <c r="I30" i="5"/>
  <c r="H30" i="5"/>
  <c r="I28" i="5"/>
  <c r="H28" i="5"/>
  <c r="I25" i="5"/>
  <c r="H25" i="5"/>
  <c r="C12" i="6"/>
  <c r="C11" i="6"/>
  <c r="C9" i="5"/>
  <c r="C9" i="6" s="1"/>
  <c r="J1" i="2"/>
  <c r="AS1" i="2"/>
  <c r="L2" i="2"/>
  <c r="AR1" i="2"/>
  <c r="AQ1" i="2"/>
  <c r="AP1" i="2"/>
  <c r="AO1" i="2"/>
  <c r="AN1" i="2"/>
  <c r="AM1" i="2"/>
  <c r="AL1" i="2"/>
  <c r="AK1" i="2"/>
  <c r="AJ1" i="2"/>
  <c r="M1" i="2"/>
  <c r="I1" i="2"/>
  <c r="H24" i="6" l="1"/>
  <c r="I32" i="5"/>
  <c r="I33" i="5" s="1"/>
  <c r="H17" i="6"/>
  <c r="I24" i="6"/>
  <c r="AC1" i="2"/>
  <c r="Z1" i="2"/>
  <c r="Y1" i="2"/>
  <c r="X1" i="2"/>
  <c r="W1" i="2"/>
  <c r="V1" i="2"/>
</calcChain>
</file>

<file path=xl/sharedStrings.xml><?xml version="1.0" encoding="utf-8"?>
<sst xmlns="http://schemas.openxmlformats.org/spreadsheetml/2006/main" count="131" uniqueCount="115">
  <si>
    <t>REPORTE DE VENCIMIENTOS PARA LA ENTIDAD</t>
  </si>
  <si>
    <t>NIT 890303093 COMFENALCO VALLE E.P.S</t>
  </si>
  <si>
    <t>FACTURA</t>
  </si>
  <si>
    <t>TOTAL FACTURA</t>
  </si>
  <si>
    <t>F. REGISTRO</t>
  </si>
  <si>
    <t>SALDO</t>
  </si>
  <si>
    <t>Nº ENVIO</t>
  </si>
  <si>
    <t>F. RADICA</t>
  </si>
  <si>
    <t>FE 472972</t>
  </si>
  <si>
    <t>FEDV 207274</t>
  </si>
  <si>
    <t>TOTAL</t>
  </si>
  <si>
    <t>NIT IPS</t>
  </si>
  <si>
    <t>Nombre IPS</t>
  </si>
  <si>
    <t>Prefijo Factura</t>
  </si>
  <si>
    <t>Numero Factura</t>
  </si>
  <si>
    <t>LLAVE</t>
  </si>
  <si>
    <t>IPS Fecha factura</t>
  </si>
  <si>
    <t>IPS Fecha radicado</t>
  </si>
  <si>
    <t>IPS Valor Factura</t>
  </si>
  <si>
    <t>IPS Saldo Factura</t>
  </si>
  <si>
    <t>ESTADO CARTERA ANTERIOR</t>
  </si>
  <si>
    <t>POR PAGAR SAP</t>
  </si>
  <si>
    <t>DOC CONTA</t>
  </si>
  <si>
    <t>ESTADO BOX</t>
  </si>
  <si>
    <t>FECHA FACT</t>
  </si>
  <si>
    <t>FECHA RAD</t>
  </si>
  <si>
    <t>FECHA LIQ</t>
  </si>
  <si>
    <t>FECHA DEV</t>
  </si>
  <si>
    <t>DIAS</t>
  </si>
  <si>
    <t>EDAD</t>
  </si>
  <si>
    <t>VALOR BRUTO</t>
  </si>
  <si>
    <t>VALOR RADICAD</t>
  </si>
  <si>
    <t>NOTA CREDITO</t>
  </si>
  <si>
    <t>GLOSA PDTE</t>
  </si>
  <si>
    <t>GLOSA ACEPTADA</t>
  </si>
  <si>
    <t>DEVOLUCION</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</si>
  <si>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</si>
  <si>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</si>
  <si>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</si>
  <si>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</si>
  <si>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</si>
  <si>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</si>
  <si>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</si>
  <si>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</si>
  <si>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</si>
  <si>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</si>
  <si>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</si>
  <si>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</si>
  <si>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</si>
  <si>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</si>
  <si>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</si>
  <si>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</si>
  <si>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</si>
  <si>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</si>
  <si>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</si>
  <si>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</si>
  <si>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</si>
  <si>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</si>
  <si>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CLINICA UROS LIMITADA</t>
  </si>
  <si>
    <t>Factura pendiente en programacion de pago</t>
  </si>
  <si>
    <t>Factura devuelta</t>
  </si>
  <si>
    <t>FE472972</t>
  </si>
  <si>
    <t>FEDV207274</t>
  </si>
  <si>
    <t>Factura Devuelta</t>
  </si>
  <si>
    <t>Más de 360</t>
  </si>
  <si>
    <t>91-180</t>
  </si>
  <si>
    <t>Finalizada</t>
  </si>
  <si>
    <t>Devuelta</t>
  </si>
  <si>
    <t>AUTORIZACION SE DEVUELVE FACTURA SOLO HAY AUTOIRZACION PARALA URGENCIAS 222188524304458 GESTIONAR LA AUT CON EL AREA EN CARGADA PARA LOS DEMAS SERVICIOS FACTURADOS SE REALIZA OBEJC ION MEDICA DRA MAIBER ACEVEDO SE ENVIA AL PRESTADOR LA HOJA DE OBJECIONES PARA CONCILIAR NO CABE TEXTO EN EL SISTEMA POR $ 6.327.735 Pertinencia médica $ 4114535 FACTURACION $278223 5 TENER PRESENTA OJO VER NOTA CREDITO POR VALOR DE $9.707.90 0 MILENA</t>
  </si>
  <si>
    <t>MIG-813011577</t>
  </si>
  <si>
    <t>SE DEVUELVE FACTURA CON SOPORTES COMPLETOS  SE DEVUELVE FACTURA, SE FACTURA A COMFENALCO POSTERIOR A SUPERACION DE TOPE SOAT, EN DETALLADO DE CARGOS NO SE RELACIONAN FECHA DE LA PRESTACION DE LOS SERVICIOS, EN LA FACTURA EMITIDA A COMFENALCO Y PRIMER PAGADOR EXISTEN CARGOS POR ESTANCIA Y LABORATORIOS QUE COINCIDEN EN AMBAS FACTURAS, AL NO TENER FECHAS NO ES POSIBLE REALIZAR AUDITORIA INTEGRAL TODA VEZ QUE SE PUEDE REALIZAR POR ERROR GLOSAS A UN SERVICIO EL CUAL NO ESTA SIENDO FACTURADO A LA EPS. SE DEVUELVE PARA RELACIONAR CARGOS CON FECHAS DE SERVICIOS TANTO DE PRIMER PAGADOR NO CUENTA CON LA AUTORIZACION FINAL DEL CIERRE DEL EVENTO ,radicar los soportes al area encargada capautorizaciones@epsdelagente.com.co ,sujeta apertinencia</t>
  </si>
  <si>
    <t>SE DEVUELVE FACTURA CON SOPORTES COMPLETOS SE DEVUELVE FACTURA, SE FACTURA A COMFENALCO POSTERIOR A SUPERACION DE TOPE SOAT, EN DETALLADO DE CARGOS NO SE RELACIONAN FECHA DE LA PRESTACION DE LOS SERVICIOS, EN LA FACTURA EMITIDA A COMFENALCO Y PRIMER PAGADOR EXISTEN CARGOS POR ESTANCIA Y LABORATORIOS QUE COINCIDEN EN AMBAS FACTURAS, AL NO TENER FECHAS NO ES POSIBLE REALIZAR AUDITORIA INTEGRAL TODA VEZ QUE SE PUEDE REALIZAR POR ERROR GLOSAS A UN SERVICIO EL CUAL NO ESTA SIENDO FACTURADO A LA EPS. SE DEVUELVE PARA RELACIONAR CARGOS CON FECHAS DE SERVICIOS TANTO DE PRIMER PAGADOR NO CUENTA CON LA AUTORIZACION FINAL DEL CIERRE DEL EVENTO ,radicar los soportes al area encargada capautorizaciones@epsdelagente.com.co ,sujeta apertinencia</t>
  </si>
  <si>
    <t>AUTORIZACION</t>
  </si>
  <si>
    <t>Servicios hospitalarios</t>
  </si>
  <si>
    <t>Hospitalario</t>
  </si>
  <si>
    <t>813011577_FE472972</t>
  </si>
  <si>
    <t>813011577_FEDV207274</t>
  </si>
  <si>
    <t>(en blanco)</t>
  </si>
  <si>
    <t>Factura Cancelada</t>
  </si>
  <si>
    <t>FOR-CSA-018</t>
  </si>
  <si>
    <t>HOJA 1 DE 1</t>
  </si>
  <si>
    <t>RESUMEN DE CARTERA REVISADA POR LA EPS</t>
  </si>
  <si>
    <t>VERSION 2</t>
  </si>
  <si>
    <t>Con Corte al dia: 31/03/2025</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</si>
  <si>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</si>
  <si>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</si>
  <si>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</si>
  <si>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</si>
  <si>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</si>
  <si>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</si>
  <si>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</si>
  <si>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</si>
  <si>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</si>
  <si>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</si>
  <si>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</si>
  <si>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</si>
  <si>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</si>
  <si>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</si>
  <si>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</si>
  <si>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</si>
  <si>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</si>
  <si>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</si>
  <si>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</si>
  <si>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</si>
  <si>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</si>
  <si>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</si>
  <si>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</si>
  <si>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</si>
  <si>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</si>
  <si>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</si>
  <si>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CLINICA UROS LIMITADA</t>
  </si>
  <si>
    <t>NIT: 813011577</t>
  </si>
  <si>
    <t>A continuacion me permito remitir nuestra respuesta al estado de cartera presentado en la fecha: 14/04/2025</t>
  </si>
  <si>
    <t>Jhonatan Tao</t>
  </si>
  <si>
    <t>Lider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</si>
</sst>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quot;$&quot;\ #,##0"/>
    <numFmt numFmtId="165" formatCode="_-&quot;$&quot;\ * #,##0_-;\-&quot;$&quot;\ * #,##0_-;_-&quot;$&quot;\ * &quot;-&quot;??_-;_-@_-"/>
    <numFmt numFmtId="166" formatCode="_-&quot;€&quot;\ * #,##0_-;\-&quot;€&quot;\ * #,##0_-;_-&quot;€&quot;\ * &quot;-&quot;??_-;_-@_-"/>
    <numFmt numFmtId="167" formatCode="[$-240A]d&quot; de &quot;mmmm&quot; de &quot;yyyy;@"/>
    <numFmt numFmtId="168" formatCode="_-* #,##0.00\ _€_-;\-* #,##0.00\ _€_-;_-* &quot;-&quot;??\ _€_-;_-@_-"/>
    <numFmt numFmtId="169" formatCode="&quot;$&quot;\ #,##0;[Red]&quot;$&quot;\ #,##0"/>
    <numFmt numFmtId="170" formatCode="[$$-240A]\ #,##0;\-[$$-240A]\ #,##0"/>
    <numFmt numFmtId="171" formatCode="_-* #,##0_-;\-* #,##0_-;_-* &quot;-&quot;??_-;_-@_-"/>
  </numFmts>
  <fonts count="29" x14ac:knownFonts="1">
    <font>
      <sz val="11"/>
      <color theme="1"/>
      <name val="Aptos Narrow"/>
      <family val="2"/>
      <scheme val="minor"/>
    </font>
    <font>
      <sz val="8"/>
      <color rgb="FF000000"/>
      <name val="Verdana"/>
      <family val="2"/>
    </font>
    <font>
      <b/>
      <sz val="11"/>
      <color rgb="FF000000"/>
      <name val="Verdana"/>
      <family val="2"/>
    </font>
    <font>
      <b/>
      <sz val="8"/>
      <color rgb="FF000000"/>
      <name val="Verdana"/>
      <family val="2"/>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8"/>
      <name val="Tahoma"/>
      <family val="2"/>
    </font>
    <font>
      <b/>
      <sz val="8"/>
      <name val="Tahoma"/>
      <family val="2"/>
    </font>
    <font>
      <sz val="8"/>
      <color theme="1"/>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28">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bottom/>
      <diagonal/>
    </border>
  </borders>
  <cellStyleXfs count="50">
    <xf numFmtId="0" fontId="0" fillId="0" borderId="0"/>
    <xf numFmtId="44" fontId="4" fillId="0" borderId="0" applyFont="0" applyFill="0" applyBorder="0" applyAlignment="0" applyProtection="0"/>
    <xf numFmtId="0" fontId="5"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8" applyNumberFormat="0" applyAlignment="0" applyProtection="0"/>
    <xf numFmtId="0" fontId="13" fillId="6" borderId="9" applyNumberFormat="0" applyAlignment="0" applyProtection="0"/>
    <xf numFmtId="0" fontId="14" fillId="6" borderId="8" applyNumberFormat="0" applyAlignment="0" applyProtection="0"/>
    <xf numFmtId="0" fontId="15" fillId="0" borderId="10" applyNumberFormat="0" applyFill="0" applyAlignment="0" applyProtection="0"/>
    <xf numFmtId="0" fontId="16" fillId="7" borderId="11" applyNumberFormat="0" applyAlignment="0" applyProtection="0"/>
    <xf numFmtId="0" fontId="17" fillId="0" borderId="0" applyNumberFormat="0" applyFill="0" applyBorder="0" applyAlignment="0" applyProtection="0"/>
    <xf numFmtId="0" fontId="4" fillId="8" borderId="12" applyNumberFormat="0" applyFont="0" applyAlignment="0" applyProtection="0"/>
    <xf numFmtId="0" fontId="18" fillId="0" borderId="0" applyNumberFormat="0" applyFill="0" applyBorder="0" applyAlignment="0" applyProtection="0"/>
    <xf numFmtId="0" fontId="19" fillId="0" borderId="13" applyNumberFormat="0" applyFill="0" applyAlignment="0" applyProtection="0"/>
    <xf numFmtId="0" fontId="20"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2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2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2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2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2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24" fillId="0" borderId="0"/>
    <xf numFmtId="168"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cellStyleXfs>
  <cellXfs count="108">
    <xf numFmtId="0" fontId="0" fillId="0" borderId="0" xfId="0"/>
    <xf numFmtId="0" fontId="1" fillId="0" borderId="0" xfId="0" applyFont="1"/>
    <xf numFmtId="0" fontId="1" fillId="0" borderId="0" xfId="0" applyFont="1" applyAlignment="1">
      <alignment vertical="top"/>
    </xf>
    <xf numFmtId="0" fontId="2" fillId="0" borderId="0" xfId="0" applyFont="1" applyAlignment="1">
      <alignment vertical="top"/>
    </xf>
    <xf numFmtId="0" fontId="1" fillId="0" borderId="0" xfId="0" applyFont="1" applyAlignment="1">
      <alignment horizontal="center" vertical="top"/>
    </xf>
    <xf numFmtId="0" fontId="1" fillId="0" borderId="1" xfId="0" applyFont="1" applyBorder="1" applyAlignment="1">
      <alignment vertical="top"/>
    </xf>
    <xf numFmtId="0" fontId="2" fillId="0" borderId="1" xfId="0" applyFont="1" applyBorder="1" applyAlignment="1">
      <alignment vertical="top"/>
    </xf>
    <xf numFmtId="0" fontId="3" fillId="0" borderId="2" xfId="0" applyFont="1" applyBorder="1"/>
    <xf numFmtId="0" fontId="3" fillId="0" borderId="3" xfId="0" applyFont="1" applyBorder="1" applyAlignment="1">
      <alignment horizontal="center"/>
    </xf>
    <xf numFmtId="0" fontId="1" fillId="0" borderId="2" xfId="0" applyFont="1" applyBorder="1"/>
    <xf numFmtId="3" fontId="1" fillId="0" borderId="2" xfId="0" applyNumberFormat="1" applyFont="1" applyBorder="1"/>
    <xf numFmtId="14" fontId="1" fillId="0" borderId="3" xfId="0" applyNumberFormat="1" applyFont="1" applyBorder="1" applyAlignment="1">
      <alignment horizontal="center"/>
    </xf>
    <xf numFmtId="3" fontId="1" fillId="0" borderId="3" xfId="0" applyNumberFormat="1" applyFont="1" applyBorder="1" applyAlignment="1">
      <alignment horizontal="right"/>
    </xf>
    <xf numFmtId="0" fontId="1" fillId="0" borderId="3" xfId="0" applyFont="1" applyBorder="1" applyAlignment="1">
      <alignment horizontal="left"/>
    </xf>
    <xf numFmtId="0" fontId="1" fillId="0" borderId="4" xfId="0" applyFont="1" applyBorder="1"/>
    <xf numFmtId="3" fontId="1" fillId="0" borderId="4" xfId="0" applyNumberFormat="1" applyFont="1" applyBorder="1"/>
    <xf numFmtId="16" fontId="21" fillId="0" borderId="0" xfId="0" applyNumberFormat="1" applyFont="1" applyAlignment="1">
      <alignment horizontal="center" vertical="center"/>
    </xf>
    <xf numFmtId="0" fontId="21" fillId="0" borderId="0" xfId="0" applyFont="1" applyAlignment="1">
      <alignment horizontal="center" vertical="center"/>
    </xf>
    <xf numFmtId="14" fontId="21" fillId="0" borderId="0" xfId="0" applyNumberFormat="1" applyFont="1" applyAlignment="1">
      <alignment horizontal="center" vertical="center"/>
    </xf>
    <xf numFmtId="164" fontId="21" fillId="0" borderId="0" xfId="1" applyNumberFormat="1" applyFont="1" applyAlignment="1">
      <alignment horizontal="center" vertical="center"/>
    </xf>
    <xf numFmtId="164" fontId="21" fillId="0" borderId="0" xfId="0" applyNumberFormat="1" applyFont="1" applyAlignment="1">
      <alignment horizontal="center" vertical="center"/>
    </xf>
    <xf numFmtId="0" fontId="21" fillId="0" borderId="0" xfId="1" applyNumberFormat="1" applyFont="1" applyAlignment="1">
      <alignment horizontal="center" vertical="center"/>
    </xf>
    <xf numFmtId="0" fontId="22" fillId="0" borderId="14" xfId="0" applyFont="1" applyBorder="1" applyAlignment="1">
      <alignment horizontal="center" vertical="center" wrapText="1"/>
    </xf>
    <xf numFmtId="14" fontId="22" fillId="0" borderId="14" xfId="0" applyNumberFormat="1" applyFont="1" applyBorder="1" applyAlignment="1">
      <alignment horizontal="center" vertical="center" wrapText="1"/>
    </xf>
    <xf numFmtId="165" fontId="22" fillId="0" borderId="14" xfId="1" applyNumberFormat="1" applyFont="1" applyBorder="1" applyAlignment="1">
      <alignment horizontal="center" vertical="center" wrapText="1"/>
    </xf>
    <xf numFmtId="0" fontId="22" fillId="33" borderId="14" xfId="0" applyFont="1" applyFill="1" applyBorder="1" applyAlignment="1">
      <alignment horizontal="center" vertical="center" wrapText="1"/>
    </xf>
    <xf numFmtId="0" fontId="22" fillId="34" borderId="14" xfId="0" applyFont="1" applyFill="1" applyBorder="1" applyAlignment="1">
      <alignment horizontal="center" vertical="center" wrapText="1"/>
    </xf>
    <xf numFmtId="164" fontId="22" fillId="34" borderId="14" xfId="1" applyNumberFormat="1" applyFont="1" applyFill="1" applyBorder="1" applyAlignment="1">
      <alignment horizontal="center" vertical="center" wrapText="1"/>
    </xf>
    <xf numFmtId="0" fontId="22" fillId="34" borderId="14" xfId="1" applyNumberFormat="1" applyFont="1" applyFill="1" applyBorder="1" applyAlignment="1">
      <alignment horizontal="center" vertical="center" wrapText="1"/>
    </xf>
    <xf numFmtId="0" fontId="22" fillId="35" borderId="14" xfId="0" applyFont="1" applyFill="1" applyBorder="1" applyAlignment="1">
      <alignment horizontal="center" vertical="center" wrapText="1"/>
    </xf>
    <xf numFmtId="14" fontId="22" fillId="35" borderId="14" xfId="0" applyNumberFormat="1" applyFont="1" applyFill="1" applyBorder="1" applyAlignment="1">
      <alignment horizontal="center" vertical="center" wrapText="1"/>
    </xf>
    <xf numFmtId="0" fontId="22" fillId="36" borderId="14" xfId="0" applyFont="1" applyFill="1" applyBorder="1" applyAlignment="1">
      <alignment horizontal="center" vertical="center" wrapText="1"/>
    </xf>
    <xf numFmtId="166" fontId="22" fillId="33" borderId="14" xfId="1" applyNumberFormat="1" applyFont="1" applyFill="1" applyBorder="1" applyAlignment="1">
      <alignment horizontal="center" vertical="center" wrapText="1"/>
    </xf>
    <xf numFmtId="0" fontId="22" fillId="37" borderId="14" xfId="0" applyFont="1" applyFill="1" applyBorder="1" applyAlignment="1">
      <alignment horizontal="center" vertical="center" wrapText="1"/>
    </xf>
    <xf numFmtId="0" fontId="22" fillId="0" borderId="0" xfId="0" applyFont="1" applyAlignment="1">
      <alignment horizontal="center" vertical="center"/>
    </xf>
    <xf numFmtId="0" fontId="21" fillId="0" borderId="14" xfId="0" applyFont="1" applyBorder="1" applyAlignment="1">
      <alignment horizontal="center" vertical="center"/>
    </xf>
    <xf numFmtId="0" fontId="21" fillId="0" borderId="14" xfId="0" applyFont="1" applyBorder="1" applyAlignment="1" applyProtection="1">
      <alignment horizontal="center" vertical="center"/>
      <protection locked="0"/>
    </xf>
    <xf numFmtId="14" fontId="21" fillId="0" borderId="14" xfId="0" applyNumberFormat="1" applyFont="1" applyBorder="1" applyAlignment="1">
      <alignment horizontal="center" vertical="center"/>
    </xf>
    <xf numFmtId="165" fontId="21" fillId="0" borderId="14" xfId="1" applyNumberFormat="1" applyFont="1" applyBorder="1" applyAlignment="1">
      <alignment horizontal="center" vertical="center"/>
    </xf>
    <xf numFmtId="170" fontId="25" fillId="0" borderId="0" xfId="43" applyNumberFormat="1" applyFont="1" applyAlignment="1">
      <alignment horizontal="right"/>
    </xf>
    <xf numFmtId="0" fontId="21" fillId="0" borderId="14" xfId="1" applyNumberFormat="1" applyFont="1" applyBorder="1" applyAlignment="1">
      <alignment horizontal="center" vertical="center"/>
    </xf>
    <xf numFmtId="1" fontId="26" fillId="0" borderId="0" xfId="44" applyNumberFormat="1" applyFont="1" applyAlignment="1">
      <alignment horizontal="right"/>
    </xf>
    <xf numFmtId="0" fontId="21" fillId="0" borderId="27" xfId="1" applyNumberFormat="1" applyFont="1" applyFill="1" applyBorder="1" applyAlignment="1">
      <alignment horizontal="center" vertical="center"/>
    </xf>
    <xf numFmtId="165" fontId="0" fillId="0" borderId="0" xfId="0" applyNumberFormat="1"/>
    <xf numFmtId="170" fontId="26" fillId="0" borderId="0" xfId="43" applyNumberFormat="1" applyFont="1" applyAlignment="1">
      <alignment horizontal="right"/>
    </xf>
    <xf numFmtId="0" fontId="23" fillId="0" borderId="14" xfId="0" applyFont="1" applyBorder="1" applyAlignment="1">
      <alignment horizontal="center" vertical="center"/>
    </xf>
    <xf numFmtId="171" fontId="25" fillId="0" borderId="26" xfId="43" applyNumberFormat="1" applyFont="1" applyBorder="1" applyAlignment="1">
      <alignment horizontal="center"/>
    </xf>
    <xf numFmtId="1" fontId="25" fillId="0" borderId="22" xfId="45" applyNumberFormat="1" applyFont="1" applyBorder="1" applyAlignment="1">
      <alignment horizontal="center"/>
    </xf>
    <xf numFmtId="170" fontId="25" fillId="0" borderId="26" xfId="43" applyNumberFormat="1" applyFont="1" applyBorder="1" applyAlignment="1">
      <alignment horizontal="right"/>
    </xf>
    <xf numFmtId="0" fontId="21" fillId="0" borderId="14" xfId="1" applyNumberFormat="1" applyFont="1" applyFill="1" applyBorder="1" applyAlignment="1">
      <alignment horizontal="center" vertical="center"/>
    </xf>
    <xf numFmtId="169" fontId="25" fillId="0" borderId="22" xfId="45" applyNumberFormat="1" applyFont="1" applyBorder="1" applyAlignment="1">
      <alignment horizontal="right"/>
    </xf>
    <xf numFmtId="165" fontId="0" fillId="0" borderId="0" xfId="1" applyNumberFormat="1" applyFont="1"/>
    <xf numFmtId="1" fontId="26" fillId="0" borderId="0" xfId="44" applyNumberFormat="1" applyFont="1" applyAlignment="1">
      <alignment horizontal="center" vertical="center"/>
    </xf>
    <xf numFmtId="0" fontId="25" fillId="0" borderId="0" xfId="45" applyFont="1"/>
    <xf numFmtId="0" fontId="25" fillId="0" borderId="15" xfId="45" applyFont="1" applyBorder="1" applyAlignment="1">
      <alignment horizontal="centerContinuous"/>
    </xf>
    <xf numFmtId="0" fontId="25" fillId="0" borderId="16" xfId="45" applyFont="1" applyBorder="1" applyAlignment="1">
      <alignment horizontal="centerContinuous"/>
    </xf>
    <xf numFmtId="0" fontId="25" fillId="0" borderId="19" xfId="45" applyFont="1" applyBorder="1" applyAlignment="1">
      <alignment horizontal="centerContinuous"/>
    </xf>
    <xf numFmtId="0" fontId="25" fillId="0" borderId="20" xfId="45" applyFont="1" applyBorder="1" applyAlignment="1">
      <alignment horizontal="centerContinuous"/>
    </xf>
    <xf numFmtId="0" fontId="26" fillId="0" borderId="15" xfId="45" applyFont="1" applyBorder="1" applyAlignment="1">
      <alignment horizontal="centerContinuous" vertical="center"/>
    </xf>
    <xf numFmtId="0" fontId="26" fillId="0" borderId="17" xfId="45" applyFont="1" applyBorder="1" applyAlignment="1">
      <alignment horizontal="centerContinuous" vertical="center"/>
    </xf>
    <xf numFmtId="0" fontId="26" fillId="0" borderId="16" xfId="45" applyFont="1" applyBorder="1" applyAlignment="1">
      <alignment horizontal="centerContinuous" vertical="center"/>
    </xf>
    <xf numFmtId="0" fontId="26" fillId="0" borderId="18" xfId="45" applyFont="1" applyBorder="1" applyAlignment="1">
      <alignment horizontal="centerContinuous" vertical="center"/>
    </xf>
    <xf numFmtId="0" fontId="26" fillId="0" borderId="19" xfId="45" applyFont="1" applyBorder="1" applyAlignment="1">
      <alignment horizontal="centerContinuous" vertical="center"/>
    </xf>
    <xf numFmtId="0" fontId="26" fillId="0" borderId="0" xfId="45" applyFont="1" applyAlignment="1">
      <alignment horizontal="centerContinuous" vertical="center"/>
    </xf>
    <xf numFmtId="0" fontId="26" fillId="0" borderId="25" xfId="45" applyFont="1" applyBorder="1" applyAlignment="1">
      <alignment horizontal="centerContinuous" vertical="center"/>
    </xf>
    <xf numFmtId="0" fontId="25" fillId="0" borderId="21" xfId="45" applyFont="1" applyBorder="1" applyAlignment="1">
      <alignment horizontal="centerContinuous"/>
    </xf>
    <xf numFmtId="0" fontId="25" fillId="0" borderId="23" xfId="45" applyFont="1" applyBorder="1" applyAlignment="1">
      <alignment horizontal="centerContinuous"/>
    </xf>
    <xf numFmtId="0" fontId="26" fillId="0" borderId="21" xfId="45" applyFont="1" applyBorder="1" applyAlignment="1">
      <alignment horizontal="centerContinuous" vertical="center"/>
    </xf>
    <xf numFmtId="0" fontId="26" fillId="0" borderId="22" xfId="45" applyFont="1" applyBorder="1" applyAlignment="1">
      <alignment horizontal="centerContinuous" vertical="center"/>
    </xf>
    <xf numFmtId="0" fontId="26" fillId="0" borderId="23" xfId="45" applyFont="1" applyBorder="1" applyAlignment="1">
      <alignment horizontal="centerContinuous" vertical="center"/>
    </xf>
    <xf numFmtId="0" fontId="26" fillId="0" borderId="24" xfId="45" applyFont="1" applyBorder="1" applyAlignment="1">
      <alignment horizontal="centerContinuous" vertical="center"/>
    </xf>
    <xf numFmtId="0" fontId="25" fillId="0" borderId="19" xfId="45" applyFont="1" applyBorder="1"/>
    <xf numFmtId="0" fontId="25" fillId="0" borderId="20" xfId="45" applyFont="1" applyBorder="1"/>
    <xf numFmtId="0" fontId="26" fillId="0" borderId="0" xfId="45" applyFont="1"/>
    <xf numFmtId="14" fontId="25" fillId="0" borderId="0" xfId="45" applyNumberFormat="1" applyFont="1"/>
    <xf numFmtId="167" fontId="25" fillId="0" borderId="0" xfId="45" applyNumberFormat="1" applyFont="1"/>
    <xf numFmtId="14" fontId="25" fillId="0" borderId="0" xfId="45" applyNumberFormat="1" applyFont="1" applyAlignment="1">
      <alignment horizontal="left"/>
    </xf>
    <xf numFmtId="164" fontId="26" fillId="0" borderId="0" xfId="45" applyNumberFormat="1" applyFont="1" applyAlignment="1">
      <alignment horizontal="center" vertical="center"/>
    </xf>
    <xf numFmtId="1" fontId="26" fillId="0" borderId="0" xfId="45" applyNumberFormat="1" applyFont="1" applyAlignment="1">
      <alignment horizontal="center"/>
    </xf>
    <xf numFmtId="169" fontId="26" fillId="0" borderId="0" xfId="45" applyNumberFormat="1" applyFont="1" applyAlignment="1">
      <alignment horizontal="right"/>
    </xf>
    <xf numFmtId="1" fontId="25" fillId="0" borderId="0" xfId="45" applyNumberFormat="1" applyFont="1" applyAlignment="1">
      <alignment horizontal="center"/>
    </xf>
    <xf numFmtId="169" fontId="25" fillId="0" borderId="0" xfId="45" applyNumberFormat="1" applyFont="1" applyAlignment="1">
      <alignment horizontal="right"/>
    </xf>
    <xf numFmtId="0" fontId="25" fillId="0" borderId="0" xfId="45" applyFont="1" applyAlignment="1">
      <alignment horizontal="center"/>
    </xf>
    <xf numFmtId="1" fontId="26" fillId="0" borderId="26" xfId="45" applyNumberFormat="1" applyFont="1" applyBorder="1" applyAlignment="1">
      <alignment horizontal="center"/>
    </xf>
    <xf numFmtId="169" fontId="26" fillId="0" borderId="26" xfId="45" applyNumberFormat="1" applyFont="1" applyBorder="1" applyAlignment="1">
      <alignment horizontal="right"/>
    </xf>
    <xf numFmtId="169" fontId="25" fillId="0" borderId="0" xfId="45" applyNumberFormat="1" applyFont="1"/>
    <xf numFmtId="169" fontId="26" fillId="0" borderId="22" xfId="45" applyNumberFormat="1" applyFont="1" applyBorder="1"/>
    <xf numFmtId="169" fontId="25" fillId="0" borderId="22" xfId="45" applyNumberFormat="1" applyFont="1" applyBorder="1"/>
    <xf numFmtId="169" fontId="26" fillId="0" borderId="0" xfId="45" applyNumberFormat="1" applyFont="1"/>
    <xf numFmtId="0" fontId="25" fillId="0" borderId="21" xfId="45" applyFont="1" applyBorder="1"/>
    <xf numFmtId="0" fontId="25" fillId="0" borderId="22" xfId="45" applyFont="1" applyBorder="1"/>
    <xf numFmtId="0" fontId="25" fillId="0" borderId="23" xfId="45" applyFont="1" applyBorder="1"/>
    <xf numFmtId="0" fontId="25" fillId="38" borderId="0" xfId="45" applyFont="1" applyFill="1"/>
    <xf numFmtId="0" fontId="26" fillId="0" borderId="0" xfId="45" applyFont="1" applyAlignment="1">
      <alignment horizontal="center"/>
    </xf>
    <xf numFmtId="1" fontId="25" fillId="0" borderId="0" xfId="44" applyNumberFormat="1" applyFont="1" applyAlignment="1">
      <alignment horizontal="right"/>
    </xf>
    <xf numFmtId="0" fontId="26" fillId="0" borderId="15" xfId="45" applyFont="1" applyBorder="1" applyAlignment="1">
      <alignment horizontal="center" vertical="center"/>
    </xf>
    <xf numFmtId="0" fontId="26" fillId="0" borderId="17" xfId="45" applyFont="1" applyBorder="1" applyAlignment="1">
      <alignment horizontal="center" vertical="center"/>
    </xf>
    <xf numFmtId="0" fontId="26" fillId="0" borderId="16" xfId="45" applyFont="1" applyBorder="1" applyAlignment="1">
      <alignment horizontal="center" vertical="center"/>
    </xf>
    <xf numFmtId="0" fontId="26" fillId="0" borderId="21" xfId="45" applyFont="1" applyBorder="1" applyAlignment="1">
      <alignment horizontal="center" vertical="center"/>
    </xf>
    <xf numFmtId="0" fontId="26" fillId="0" borderId="22" xfId="45" applyFont="1" applyBorder="1" applyAlignment="1">
      <alignment horizontal="center" vertical="center"/>
    </xf>
    <xf numFmtId="0" fontId="26" fillId="0" borderId="23" xfId="45" applyFont="1" applyBorder="1" applyAlignment="1">
      <alignment horizontal="center" vertical="center"/>
    </xf>
    <xf numFmtId="0" fontId="26" fillId="0" borderId="18" xfId="45" applyFont="1" applyBorder="1" applyAlignment="1">
      <alignment horizontal="center" vertical="center"/>
    </xf>
    <xf numFmtId="0" fontId="26" fillId="0" borderId="24" xfId="45" applyFont="1" applyBorder="1" applyAlignment="1">
      <alignment horizontal="center" vertical="center"/>
    </xf>
    <xf numFmtId="0" fontId="27" fillId="0" borderId="0" xfId="45" applyFont="1" applyAlignment="1">
      <alignment horizontal="center" vertical="center" wrapText="1"/>
    </xf>
    <xf numFmtId="0" fontId="26" fillId="0" borderId="19" xfId="45" applyFont="1" applyBorder="1" applyAlignment="1">
      <alignment horizontal="center" vertical="center" wrapText="1"/>
    </xf>
    <xf numFmtId="0" fontId="26" fillId="0" borderId="0" xfId="45" applyFont="1" applyAlignment="1">
      <alignment horizontal="center" vertical="center" wrapText="1"/>
    </xf>
    <xf numFmtId="0" fontId="26" fillId="0" borderId="20" xfId="45" applyFont="1" applyBorder="1" applyAlignment="1">
      <alignment horizontal="center" vertical="center" wrapText="1"/>
    </xf>
    <xf numFmtId="0" fontId="28" fillId="0" borderId="0" xfId="0" applyFont="1" applyAlignment="1">
      <alignment horizontal="center" vertical="center" wrapText="1"/>
    </xf>
  </cellXfs>
  <cellStyles count="50">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2" xfId="49" xr:uid="{1FB566DD-A905-466B-BCBF-580B30DA6C08}"/>
    <cellStyle name="Millares 2 2" xfId="47" xr:uid="{C4E1A7EA-CAF6-4329-BE00-8255ACD942A8}"/>
    <cellStyle name="Millares 2 2 2" xfId="43" xr:uid="{DAF230D7-3524-4936-8669-AEE4574F59D4}"/>
    <cellStyle name="Millares 3" xfId="46" xr:uid="{D59F11F2-FD1F-444E-BE60-95B6934CD515}"/>
    <cellStyle name="Millares 3 2" xfId="44" xr:uid="{482BF3CF-B562-4283-A6DB-B1AA5E72818A}"/>
    <cellStyle name="Moneda" xfId="1" builtinId="4"/>
    <cellStyle name="Moneda 2" xfId="48" xr:uid="{6A369339-65CE-4BB6-9C83-0A0F3754DED5}"/>
    <cellStyle name="Neutral" xfId="9" builtinId="28" customBuiltin="1"/>
    <cellStyle name="Normal" xfId="0" builtinId="0"/>
    <cellStyle name="Normal 2 2" xfId="45" xr:uid="{FC108CA3-CD0A-4EAD-AF32-BBC77CE91DE7}"/>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577851</xdr:colOff>
      <xdr:row>0</xdr:row>
      <xdr:rowOff>0</xdr:rowOff>
    </xdr:from>
    <xdr:to>
      <xdr:col>12</xdr:col>
      <xdr:colOff>654051</xdr:colOff>
      <xdr:row>7</xdr:row>
      <xdr:rowOff>145525</xdr:rowOff>
    </xdr:to>
    <xdr:pic>
      <xdr:nvPicPr>
        <xdr:cNvPr id="2" name="Imagen 1">
          <a:extLst>
            <a:ext uri="{FF2B5EF4-FFF2-40B4-BE49-F238E27FC236}">
              <a16:creationId xmlns:a16="http://schemas.microsoft.com/office/drawing/2014/main" id="{FBB455B8-DCB1-67A5-A991-9970807494EB}"/>
            </a:ext>
          </a:extLst>
        </xdr:cNvPr>
        <xdr:cNvPicPr>
          <a:picLocks noChangeAspect="1"/>
        </xdr:cNvPicPr>
      </xdr:nvPicPr>
      <xdr:blipFill>
        <a:blip xmlns:r="http://schemas.openxmlformats.org/officeDocument/2006/relationships" r:embed="rId1"/>
        <a:stretch>
          <a:fillRect/>
        </a:stretch>
      </xdr:blipFill>
      <xdr:spPr>
        <a:xfrm>
          <a:off x="6413501" y="69850"/>
          <a:ext cx="3886200" cy="1434575"/>
        </a:xfrm>
        <a:prstGeom prst="rect">
          <a:avLst/>
        </a:prstGeom>
      </xdr:spPr>
    </xdr:pic>
    <xdr:clientData/>
  </xdr:twoCellAnchor>
  <xdr:twoCellAnchor editAs="oneCell">
    <xdr:from>
      <xdr:col>7</xdr:col>
      <xdr:colOff>565151</xdr:colOff>
      <xdr:row>8</xdr:row>
      <xdr:rowOff>19051</xdr:rowOff>
    </xdr:from>
    <xdr:to>
      <xdr:col>13</xdr:col>
      <xdr:colOff>596901</xdr:colOff>
      <xdr:row>11</xdr:row>
      <xdr:rowOff>72899</xdr:rowOff>
    </xdr:to>
    <xdr:pic>
      <xdr:nvPicPr>
        <xdr:cNvPr id="3" name="Imagen 2">
          <a:extLst>
            <a:ext uri="{FF2B5EF4-FFF2-40B4-BE49-F238E27FC236}">
              <a16:creationId xmlns:a16="http://schemas.microsoft.com/office/drawing/2014/main" id="{DDA496D4-CCB3-1568-8B50-003F4991B069}"/>
            </a:ext>
          </a:extLst>
        </xdr:cNvPr>
        <xdr:cNvPicPr>
          <a:picLocks noChangeAspect="1"/>
        </xdr:cNvPicPr>
      </xdr:nvPicPr>
      <xdr:blipFill>
        <a:blip xmlns:r="http://schemas.openxmlformats.org/officeDocument/2006/relationships" r:embed="rId2"/>
        <a:stretch>
          <a:fillRect/>
        </a:stretch>
      </xdr:blipFill>
      <xdr:spPr>
        <a:xfrm>
          <a:off x="6400801" y="1492251"/>
          <a:ext cx="4603750" cy="6062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C1B4F0DE-3C69-45F7-910B-F33B02E2A68D}"/>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35D62AAD-78C8-4396-8A57-CB36996832A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5E0AE686-866B-4EBA-B1E7-2521DAF553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8DA91E1D-B576-46A4-B273-6C2481A03459}"/>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613FC-358A-4418-A8FC-FA1F05B76EA4}">
  <dimension ref="A2:F7"/>
  <sheetViews>
    <sheetView workbookViewId="0">
      <selection activeCell="D12" sqref="D12"/>
    </sheetView>
  </sheetViews>
  <sheetFormatPr baseColWidth="10" defaultRowHeight="14.5" x14ac:dyDescent="0.35"/>
  <cols>
    <col min="2" max="2" width="18.08984375" bestFit="1" customWidth="1"/>
  </cols>
  <sheetData>
    <row r="2" spans="1:6" x14ac:dyDescent="0.35">
      <c r="A2" s="2"/>
      <c r="B2" s="3" t="s">
        <v>0</v>
      </c>
      <c r="C2" s="3"/>
      <c r="D2" s="3"/>
      <c r="E2" s="4"/>
      <c r="F2" s="4"/>
    </row>
    <row r="3" spans="1:6" x14ac:dyDescent="0.35">
      <c r="A3" s="5"/>
      <c r="B3" s="6" t="s">
        <v>1</v>
      </c>
      <c r="C3" s="6"/>
      <c r="D3" s="6"/>
      <c r="E3" s="4"/>
      <c r="F3" s="4"/>
    </row>
    <row r="4" spans="1:6" x14ac:dyDescent="0.35">
      <c r="A4" s="7" t="s">
        <v>2</v>
      </c>
      <c r="B4" s="7" t="s">
        <v>3</v>
      </c>
      <c r="C4" s="8" t="s">
        <v>4</v>
      </c>
      <c r="D4" s="8" t="s">
        <v>5</v>
      </c>
      <c r="E4" s="8" t="s">
        <v>6</v>
      </c>
      <c r="F4" s="8" t="s">
        <v>7</v>
      </c>
    </row>
    <row r="5" spans="1:6" x14ac:dyDescent="0.35">
      <c r="A5" s="9" t="s">
        <v>8</v>
      </c>
      <c r="B5" s="10">
        <v>300244710</v>
      </c>
      <c r="C5" s="11">
        <v>44833</v>
      </c>
      <c r="D5" s="12">
        <v>3716441</v>
      </c>
      <c r="E5" s="13">
        <v>29918</v>
      </c>
      <c r="F5" s="11">
        <v>44866</v>
      </c>
    </row>
    <row r="6" spans="1:6" x14ac:dyDescent="0.35">
      <c r="A6" s="9" t="s">
        <v>9</v>
      </c>
      <c r="B6" s="10">
        <v>10362312</v>
      </c>
      <c r="C6" s="11">
        <v>45535</v>
      </c>
      <c r="D6" s="12">
        <v>10362312</v>
      </c>
      <c r="E6" s="13">
        <v>5306</v>
      </c>
      <c r="F6" s="11">
        <v>45597</v>
      </c>
    </row>
    <row r="7" spans="1:6" x14ac:dyDescent="0.35">
      <c r="A7" s="9" t="s">
        <v>10</v>
      </c>
      <c r="B7" s="14"/>
      <c r="C7" s="9"/>
      <c r="D7" s="15">
        <v>14078753</v>
      </c>
      <c r="E7" s="1"/>
      <c r="F7"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2277F-84BC-4E8D-9548-A7766968AB4C}">
  <dimension ref="A1:AX9"/>
  <sheetViews>
    <sheetView workbookViewId="0">
      <selection activeCell="G12" sqref="G12"/>
    </sheetView>
  </sheetViews>
  <sheetFormatPr baseColWidth="10" defaultRowHeight="14.5" x14ac:dyDescent="0.35"/>
  <cols>
    <col min="1" max="1" width="8.1796875" bestFit="1" customWidth="1"/>
    <col min="2" max="2" width="18.08984375" bestFit="1" customWidth="1"/>
    <col min="3" max="3" width="6.36328125" bestFit="1" customWidth="1"/>
    <col min="4" max="4" width="9.1796875" bestFit="1" customWidth="1"/>
    <col min="5" max="5" width="9.6328125" bestFit="1" customWidth="1"/>
    <col min="7" max="7" width="10" customWidth="1"/>
    <col min="8" max="8" width="9.81640625" customWidth="1"/>
    <col min="9" max="9" width="11.453125" bestFit="1" customWidth="1"/>
    <col min="10" max="10" width="14.08984375" bestFit="1" customWidth="1"/>
    <col min="12" max="12" width="12.7265625" customWidth="1"/>
    <col min="14" max="14" width="9.7265625" bestFit="1" customWidth="1"/>
    <col min="16" max="16" width="10.08984375" bestFit="1" customWidth="1"/>
    <col min="17" max="17" width="9.453125" bestFit="1" customWidth="1"/>
    <col min="18" max="18" width="8.7265625" bestFit="1" customWidth="1"/>
    <col min="20" max="20" width="6.54296875" customWidth="1"/>
    <col min="21" max="21" width="9.54296875" customWidth="1"/>
    <col min="22" max="22" width="11.6328125" bestFit="1" customWidth="1"/>
    <col min="23" max="23" width="13.54296875" bestFit="1" customWidth="1"/>
    <col min="24" max="24" width="9.81640625" bestFit="1" customWidth="1"/>
    <col min="25" max="25" width="10.26953125" bestFit="1" customWidth="1"/>
    <col min="26" max="26" width="10.6328125" bestFit="1" customWidth="1"/>
    <col min="30" max="30" width="11.26953125" customWidth="1"/>
    <col min="40" max="40" width="13.1796875" customWidth="1"/>
    <col min="42" max="42" width="13.26953125" customWidth="1"/>
    <col min="44" max="44" width="12" customWidth="1"/>
    <col min="45" max="45" width="11.90625" bestFit="1" customWidth="1"/>
    <col min="47" max="47" width="13.36328125" customWidth="1"/>
    <col min="48" max="48" width="13" customWidth="1"/>
    <col min="50" max="50" width="12.453125" customWidth="1"/>
  </cols>
  <sheetData>
    <row r="1" spans="1:50" s="17" customFormat="1" ht="10" x14ac:dyDescent="0.35">
      <c r="A1" s="16">
        <v>45747</v>
      </c>
      <c r="G1" s="18"/>
      <c r="H1" s="18"/>
      <c r="I1" s="19">
        <f>+SUBTOTAL(9,I3:I26698)</f>
        <v>310607022</v>
      </c>
      <c r="J1" s="19">
        <f>+SUBTOTAL(9,J3:J26698)</f>
        <v>14078753</v>
      </c>
      <c r="K1" s="20">
        <f>+J1-SUM(AJ1:AR1)</f>
        <v>0</v>
      </c>
      <c r="L1" s="20"/>
      <c r="M1" s="19">
        <f>+SUBTOTAL(9,M3:M26698)</f>
        <v>0</v>
      </c>
      <c r="N1" s="21"/>
      <c r="O1" s="20"/>
      <c r="P1" s="18"/>
      <c r="Q1" s="18"/>
      <c r="R1" s="18"/>
      <c r="S1" s="18"/>
      <c r="T1" s="20"/>
      <c r="U1" s="20"/>
      <c r="V1" s="19">
        <f t="shared" ref="V1:Z1" si="0">+SUBTOTAL(9,V3:V26698)</f>
        <v>374165370</v>
      </c>
      <c r="W1" s="19">
        <f t="shared" si="0"/>
        <v>374165370</v>
      </c>
      <c r="X1" s="19">
        <f t="shared" si="0"/>
        <v>9717900</v>
      </c>
      <c r="Y1" s="19">
        <f t="shared" si="0"/>
        <v>6327735</v>
      </c>
      <c r="Z1" s="19">
        <f t="shared" si="0"/>
        <v>10362312</v>
      </c>
      <c r="AA1" s="20"/>
      <c r="AB1" s="20"/>
      <c r="AC1" s="19">
        <f t="shared" ref="AC1" si="1">+SUBTOTAL(9,AC3:AC26698)</f>
        <v>10362312</v>
      </c>
      <c r="AD1" s="20"/>
      <c r="AE1" s="20"/>
      <c r="AF1" s="20"/>
      <c r="AG1" s="20"/>
      <c r="AH1" s="20"/>
      <c r="AI1" s="20"/>
      <c r="AJ1" s="19">
        <f t="shared" ref="AJ1:AS1" si="2">+SUBTOTAL(9,AJ3:AJ26698)</f>
        <v>3716441</v>
      </c>
      <c r="AK1" s="19">
        <f t="shared" si="2"/>
        <v>10362312</v>
      </c>
      <c r="AL1" s="19">
        <f t="shared" si="2"/>
        <v>0</v>
      </c>
      <c r="AM1" s="19">
        <f t="shared" si="2"/>
        <v>0</v>
      </c>
      <c r="AN1" s="19">
        <f t="shared" si="2"/>
        <v>0</v>
      </c>
      <c r="AO1" s="19">
        <f t="shared" si="2"/>
        <v>0</v>
      </c>
      <c r="AP1" s="19">
        <f t="shared" si="2"/>
        <v>0</v>
      </c>
      <c r="AQ1" s="19">
        <f t="shared" si="2"/>
        <v>0</v>
      </c>
      <c r="AR1" s="19">
        <f t="shared" si="2"/>
        <v>0</v>
      </c>
      <c r="AS1" s="19">
        <f t="shared" si="2"/>
        <v>2437541</v>
      </c>
      <c r="AT1" s="20"/>
      <c r="AU1" s="20"/>
      <c r="AV1" s="20"/>
      <c r="AW1" s="20"/>
      <c r="AX1" s="19"/>
    </row>
    <row r="2" spans="1:50" s="34" customFormat="1" ht="30" customHeight="1" x14ac:dyDescent="0.35">
      <c r="A2" s="22" t="s">
        <v>11</v>
      </c>
      <c r="B2" s="22" t="s">
        <v>12</v>
      </c>
      <c r="C2" s="22" t="s">
        <v>13</v>
      </c>
      <c r="D2" s="22" t="s">
        <v>14</v>
      </c>
      <c r="E2" s="22" t="s">
        <v>2</v>
      </c>
      <c r="F2" s="22" t="s">
        <v>15</v>
      </c>
      <c r="G2" s="23" t="s">
        <v>16</v>
      </c>
      <c r="H2" s="23" t="s">
        <v>17</v>
      </c>
      <c r="I2" s="24" t="s">
        <v>18</v>
      </c>
      <c r="J2" s="24" t="s">
        <v>19</v>
      </c>
      <c r="K2" s="25" t="s">
        <v>20</v>
      </c>
      <c r="L2" s="26" t="str">
        <f ca="1">+CONCATENATE("ESTADO EPS ",TEXT(TODAY(),"DD-MM-YYYY"))</f>
        <v>ESTADO EPS 29-04-2025</v>
      </c>
      <c r="M2" s="27" t="s">
        <v>21</v>
      </c>
      <c r="N2" s="28" t="s">
        <v>22</v>
      </c>
      <c r="O2" s="29" t="s">
        <v>23</v>
      </c>
      <c r="P2" s="30" t="s">
        <v>24</v>
      </c>
      <c r="Q2" s="30" t="s">
        <v>25</v>
      </c>
      <c r="R2" s="30" t="s">
        <v>26</v>
      </c>
      <c r="S2" s="30" t="s">
        <v>27</v>
      </c>
      <c r="T2" s="29" t="s">
        <v>28</v>
      </c>
      <c r="U2" s="29" t="s">
        <v>29</v>
      </c>
      <c r="V2" s="29" t="s">
        <v>30</v>
      </c>
      <c r="W2" s="29" t="s">
        <v>31</v>
      </c>
      <c r="X2" s="29" t="s">
        <v>32</v>
      </c>
      <c r="Y2" s="29" t="s">
        <v>33</v>
      </c>
      <c r="Z2" s="29" t="s">
        <v>35</v>
      </c>
      <c r="AA2" s="29" t="s">
        <v>36</v>
      </c>
      <c r="AB2" s="29" t="s">
        <v>37</v>
      </c>
      <c r="AC2" s="31" t="s">
        <v>38</v>
      </c>
      <c r="AD2" s="31" t="s">
        <v>39</v>
      </c>
      <c r="AE2" s="31" t="s">
        <v>40</v>
      </c>
      <c r="AF2" s="31" t="s">
        <v>41</v>
      </c>
      <c r="AG2" s="31" t="s">
        <v>42</v>
      </c>
      <c r="AH2" s="31" t="s">
        <v>43</v>
      </c>
      <c r="AI2" s="31" t="s">
        <v>44</v>
      </c>
      <c r="AJ2" s="32" t="s">
        <v>45</v>
      </c>
      <c r="AK2" s="32" t="s">
        <v>46</v>
      </c>
      <c r="AL2" s="32" t="s">
        <v>47</v>
      </c>
      <c r="AM2" s="32" t="s">
        <v>34</v>
      </c>
      <c r="AN2" s="32" t="s">
        <v>48</v>
      </c>
      <c r="AO2" s="32" t="s">
        <v>33</v>
      </c>
      <c r="AP2" s="32" t="s">
        <v>49</v>
      </c>
      <c r="AQ2" s="32" t="s">
        <v>50</v>
      </c>
      <c r="AR2" s="32" t="s">
        <v>51</v>
      </c>
      <c r="AS2" s="33" t="s">
        <v>52</v>
      </c>
      <c r="AT2" s="33" t="s">
        <v>53</v>
      </c>
      <c r="AU2" s="33" t="s">
        <v>54</v>
      </c>
      <c r="AV2" s="33" t="s">
        <v>55</v>
      </c>
      <c r="AW2" s="33" t="s">
        <v>56</v>
      </c>
      <c r="AX2" s="33" t="s">
        <v>57</v>
      </c>
    </row>
    <row r="3" spans="1:50" s="17" customFormat="1" ht="10" x14ac:dyDescent="0.35">
      <c r="A3" s="35">
        <v>813011577</v>
      </c>
      <c r="B3" s="36" t="s">
        <v>58</v>
      </c>
      <c r="C3" s="35"/>
      <c r="D3" s="35" t="s">
        <v>61</v>
      </c>
      <c r="E3" s="35" t="s">
        <v>61</v>
      </c>
      <c r="F3" s="35" t="s">
        <v>75</v>
      </c>
      <c r="G3" s="37">
        <v>44833</v>
      </c>
      <c r="H3" s="37">
        <v>44866</v>
      </c>
      <c r="I3" s="38">
        <v>300244710</v>
      </c>
      <c r="J3" s="38">
        <v>3716441</v>
      </c>
      <c r="K3" s="45" t="s">
        <v>59</v>
      </c>
      <c r="L3" s="35" t="s">
        <v>78</v>
      </c>
      <c r="M3" s="35">
        <v>0</v>
      </c>
      <c r="N3" s="35"/>
      <c r="O3" s="35" t="s">
        <v>66</v>
      </c>
      <c r="P3" s="37">
        <v>44833</v>
      </c>
      <c r="Q3" s="37">
        <v>44866</v>
      </c>
      <c r="R3" s="37">
        <v>44901</v>
      </c>
      <c r="S3" s="37"/>
      <c r="T3" s="45">
        <v>846</v>
      </c>
      <c r="U3" s="45" t="s">
        <v>64</v>
      </c>
      <c r="V3" s="38">
        <v>363803058</v>
      </c>
      <c r="W3" s="38">
        <v>363803058</v>
      </c>
      <c r="X3" s="38">
        <v>9717900</v>
      </c>
      <c r="Y3" s="38">
        <v>6327735</v>
      </c>
      <c r="Z3" s="49">
        <v>0</v>
      </c>
      <c r="AA3" s="38"/>
      <c r="AB3" s="40" t="s">
        <v>68</v>
      </c>
      <c r="AC3" s="42">
        <v>0</v>
      </c>
      <c r="AD3" s="38"/>
      <c r="AE3" s="38"/>
      <c r="AF3" s="38"/>
      <c r="AG3" s="38"/>
      <c r="AH3" s="38"/>
      <c r="AI3" s="38" t="s">
        <v>69</v>
      </c>
      <c r="AJ3" s="38">
        <v>3716441</v>
      </c>
      <c r="AK3" s="35">
        <v>0</v>
      </c>
      <c r="AL3" s="35">
        <v>0</v>
      </c>
      <c r="AM3" s="35">
        <v>0</v>
      </c>
      <c r="AN3" s="35">
        <v>0</v>
      </c>
      <c r="AO3" s="35">
        <v>0</v>
      </c>
      <c r="AP3" s="35">
        <v>0</v>
      </c>
      <c r="AQ3" s="35">
        <v>0</v>
      </c>
      <c r="AR3" s="35">
        <v>0</v>
      </c>
      <c r="AS3" s="38">
        <v>2437541</v>
      </c>
      <c r="AT3" s="35">
        <v>0</v>
      </c>
      <c r="AU3" s="35">
        <v>2201399240</v>
      </c>
      <c r="AV3" s="37">
        <v>45092</v>
      </c>
      <c r="AW3" s="35" t="s">
        <v>77</v>
      </c>
      <c r="AX3" s="38">
        <v>4867472</v>
      </c>
    </row>
    <row r="4" spans="1:50" s="17" customFormat="1" ht="10" x14ac:dyDescent="0.35">
      <c r="A4" s="35">
        <v>813011577</v>
      </c>
      <c r="B4" s="36" t="s">
        <v>58</v>
      </c>
      <c r="C4" s="35"/>
      <c r="D4" s="35" t="s">
        <v>62</v>
      </c>
      <c r="E4" s="35" t="s">
        <v>62</v>
      </c>
      <c r="F4" s="35" t="s">
        <v>76</v>
      </c>
      <c r="G4" s="37">
        <v>45535</v>
      </c>
      <c r="H4" s="37">
        <v>45597</v>
      </c>
      <c r="I4" s="38">
        <v>10362312</v>
      </c>
      <c r="J4" s="38">
        <v>10362312</v>
      </c>
      <c r="K4" s="45" t="s">
        <v>60</v>
      </c>
      <c r="L4" s="35" t="s">
        <v>63</v>
      </c>
      <c r="M4" s="35">
        <v>0</v>
      </c>
      <c r="N4" s="35"/>
      <c r="O4" s="35" t="s">
        <v>67</v>
      </c>
      <c r="P4" s="37">
        <v>45535</v>
      </c>
      <c r="Q4" s="37">
        <v>45597</v>
      </c>
      <c r="R4" s="37"/>
      <c r="S4" s="37">
        <v>45621</v>
      </c>
      <c r="T4" s="45">
        <v>126</v>
      </c>
      <c r="U4" s="45" t="s">
        <v>65</v>
      </c>
      <c r="V4" s="38">
        <v>10362312</v>
      </c>
      <c r="W4" s="38">
        <v>10362312</v>
      </c>
      <c r="X4" s="49">
        <v>0</v>
      </c>
      <c r="Y4" s="49">
        <v>0</v>
      </c>
      <c r="Z4" s="38">
        <v>10362312</v>
      </c>
      <c r="AA4" s="40" t="s">
        <v>70</v>
      </c>
      <c r="AB4" s="38"/>
      <c r="AC4" s="38">
        <v>10362312</v>
      </c>
      <c r="AD4" s="38" t="s">
        <v>35</v>
      </c>
      <c r="AE4" s="40" t="s">
        <v>71</v>
      </c>
      <c r="AF4" s="38" t="s">
        <v>72</v>
      </c>
      <c r="AG4" s="38" t="s">
        <v>73</v>
      </c>
      <c r="AH4" s="38" t="s">
        <v>74</v>
      </c>
      <c r="AI4" s="38"/>
      <c r="AJ4" s="35">
        <v>0</v>
      </c>
      <c r="AK4" s="38">
        <v>10362312</v>
      </c>
      <c r="AL4" s="35">
        <v>0</v>
      </c>
      <c r="AM4" s="35">
        <v>0</v>
      </c>
      <c r="AN4" s="35">
        <v>0</v>
      </c>
      <c r="AO4" s="35">
        <v>0</v>
      </c>
      <c r="AP4" s="35">
        <v>0</v>
      </c>
      <c r="AQ4" s="35">
        <v>0</v>
      </c>
      <c r="AR4" s="35">
        <v>0</v>
      </c>
      <c r="AS4" s="35">
        <v>0</v>
      </c>
      <c r="AT4" s="35">
        <v>0</v>
      </c>
      <c r="AU4" s="35"/>
      <c r="AV4" s="35"/>
      <c r="AW4" s="35"/>
      <c r="AX4" s="35">
        <v>0</v>
      </c>
    </row>
    <row r="6" spans="1:50" x14ac:dyDescent="0.35">
      <c r="J6" s="51"/>
    </row>
    <row r="9" spans="1:50" x14ac:dyDescent="0.35">
      <c r="J9" s="43"/>
    </row>
  </sheetData>
  <conditionalFormatting sqref="E1">
    <cfRule type="duplicateValues" dxfId="1" priority="3"/>
  </conditionalFormatting>
  <conditionalFormatting sqref="E2">
    <cfRule type="duplicateValues" dxfId="0" priority="2"/>
  </conditionalFormatting>
  <dataValidations count="1">
    <dataValidation type="whole" operator="greaterThan" allowBlank="1" showInputMessage="1" showErrorMessage="1" errorTitle="DATO ERRADO" error="El valor debe ser diferente de cero" sqref="I3:J4 AJ3 AK4" xr:uid="{0061A8D2-1671-42BE-8473-69B07E93FD06}">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07FB4-3F4D-425C-A7F6-94BFC2B3D3FF}">
  <dimension ref="B1:J42"/>
  <sheetViews>
    <sheetView showGridLines="0" tabSelected="1" topLeftCell="A6" zoomScaleNormal="100" workbookViewId="0">
      <selection activeCell="G11" sqref="G11"/>
    </sheetView>
  </sheetViews>
  <sheetFormatPr baseColWidth="10" defaultColWidth="10.90625" defaultRowHeight="12.5" x14ac:dyDescent="0.25"/>
  <cols>
    <col min="1" max="1" width="1" style="53" customWidth="1"/>
    <col min="2" max="2" width="10.90625" style="53"/>
    <col min="3" max="3" width="17.54296875" style="53" customWidth="1"/>
    <col min="4" max="4" width="11.54296875" style="53" customWidth="1"/>
    <col min="5" max="8" width="10.90625" style="53"/>
    <col min="9" max="9" width="22.54296875" style="53" customWidth="1"/>
    <col min="10" max="10" width="14" style="53" customWidth="1"/>
    <col min="11" max="11" width="1.81640625" style="53" customWidth="1"/>
    <col min="12" max="16384" width="10.90625" style="53"/>
  </cols>
  <sheetData>
    <row r="1" spans="2:10" ht="6" customHeight="1" thickBot="1" x14ac:dyDescent="0.3"/>
    <row r="2" spans="2:10" ht="19.5" customHeight="1" x14ac:dyDescent="0.25">
      <c r="B2" s="54"/>
      <c r="C2" s="55"/>
      <c r="D2" s="95" t="s">
        <v>79</v>
      </c>
      <c r="E2" s="96"/>
      <c r="F2" s="96"/>
      <c r="G2" s="96"/>
      <c r="H2" s="96"/>
      <c r="I2" s="97"/>
      <c r="J2" s="101" t="s">
        <v>80</v>
      </c>
    </row>
    <row r="3" spans="2:10" ht="15.75" customHeight="1" thickBot="1" x14ac:dyDescent="0.3">
      <c r="B3" s="56"/>
      <c r="C3" s="57"/>
      <c r="D3" s="98"/>
      <c r="E3" s="99"/>
      <c r="F3" s="99"/>
      <c r="G3" s="99"/>
      <c r="H3" s="99"/>
      <c r="I3" s="100"/>
      <c r="J3" s="102"/>
    </row>
    <row r="4" spans="2:10" ht="13" x14ac:dyDescent="0.25">
      <c r="B4" s="56"/>
      <c r="C4" s="57"/>
      <c r="D4" s="58"/>
      <c r="E4" s="59"/>
      <c r="F4" s="59"/>
      <c r="G4" s="59"/>
      <c r="H4" s="59"/>
      <c r="I4" s="60"/>
      <c r="J4" s="61"/>
    </row>
    <row r="5" spans="2:10" ht="13" x14ac:dyDescent="0.25">
      <c r="B5" s="56"/>
      <c r="C5" s="57"/>
      <c r="D5" s="62" t="s">
        <v>81</v>
      </c>
      <c r="E5" s="63"/>
      <c r="F5" s="63"/>
      <c r="G5" s="63"/>
      <c r="H5" s="63"/>
      <c r="I5" s="64"/>
      <c r="J5" s="64" t="s">
        <v>82</v>
      </c>
    </row>
    <row r="6" spans="2:10" ht="13.5" thickBot="1" x14ac:dyDescent="0.3">
      <c r="B6" s="65"/>
      <c r="C6" s="66"/>
      <c r="D6" s="67"/>
      <c r="E6" s="68"/>
      <c r="F6" s="68"/>
      <c r="G6" s="68"/>
      <c r="H6" s="68"/>
      <c r="I6" s="69"/>
      <c r="J6" s="70"/>
    </row>
    <row r="7" spans="2:10" x14ac:dyDescent="0.25">
      <c r="B7" s="71"/>
      <c r="J7" s="72"/>
    </row>
    <row r="8" spans="2:10" x14ac:dyDescent="0.25">
      <c r="B8" s="71"/>
      <c r="J8" s="72"/>
    </row>
    <row r="9" spans="2:10" x14ac:dyDescent="0.25">
      <c r="B9" s="71"/>
      <c r="C9" s="53" t="str">
        <f ca="1">+CONCATENATE("Santiago de Cali, ",TEXT(TODAY(),"MMMM DD YYYY"))</f>
        <v>Santiago de Cali, abril 29 2025</v>
      </c>
      <c r="J9" s="72"/>
    </row>
    <row r="10" spans="2:10" ht="13" x14ac:dyDescent="0.3">
      <c r="B10" s="71"/>
      <c r="C10" s="73"/>
      <c r="E10" s="74"/>
      <c r="H10" s="75"/>
      <c r="J10" s="72"/>
    </row>
    <row r="11" spans="2:10" x14ac:dyDescent="0.25">
      <c r="B11" s="71"/>
      <c r="J11" s="72"/>
    </row>
    <row r="12" spans="2:10" ht="13" x14ac:dyDescent="0.3">
      <c r="B12" s="71"/>
      <c r="C12" s="73" t="s">
        <v>110</v>
      </c>
      <c r="J12" s="72"/>
    </row>
    <row r="13" spans="2:10" ht="13" x14ac:dyDescent="0.3">
      <c r="B13" s="71"/>
      <c r="C13" s="73" t="s">
        <v>111</v>
      </c>
      <c r="J13" s="72"/>
    </row>
    <row r="14" spans="2:10" x14ac:dyDescent="0.25">
      <c r="B14" s="71"/>
      <c r="J14" s="72"/>
    </row>
    <row r="15" spans="2:10" x14ac:dyDescent="0.25">
      <c r="B15" s="71"/>
      <c r="C15" s="53" t="s">
        <v>112</v>
      </c>
      <c r="J15" s="72"/>
    </row>
    <row r="16" spans="2:10" x14ac:dyDescent="0.25">
      <c r="B16" s="71"/>
      <c r="C16" s="76"/>
      <c r="J16" s="72"/>
    </row>
    <row r="17" spans="2:10" ht="13" x14ac:dyDescent="0.25">
      <c r="B17" s="71"/>
      <c r="C17" s="53" t="s">
        <v>83</v>
      </c>
      <c r="D17" s="74"/>
      <c r="H17" s="52" t="s">
        <v>84</v>
      </c>
      <c r="I17" s="77" t="s">
        <v>85</v>
      </c>
      <c r="J17" s="72"/>
    </row>
    <row r="18" spans="2:10" ht="13" x14ac:dyDescent="0.3">
      <c r="B18" s="71"/>
      <c r="C18" s="73" t="s">
        <v>86</v>
      </c>
      <c r="D18" s="73"/>
      <c r="E18" s="73"/>
      <c r="F18" s="73"/>
      <c r="H18" s="78">
        <v>2</v>
      </c>
      <c r="I18" s="79">
        <v>14078753</v>
      </c>
      <c r="J18" s="72"/>
    </row>
    <row r="19" spans="2:10" x14ac:dyDescent="0.25">
      <c r="B19" s="71"/>
      <c r="C19" s="53" t="s">
        <v>87</v>
      </c>
      <c r="H19" s="80">
        <v>1</v>
      </c>
      <c r="I19" s="81">
        <v>3716441</v>
      </c>
      <c r="J19" s="72"/>
    </row>
    <row r="20" spans="2:10" x14ac:dyDescent="0.25">
      <c r="B20" s="71"/>
      <c r="C20" s="53" t="s">
        <v>88</v>
      </c>
      <c r="H20" s="80">
        <v>1</v>
      </c>
      <c r="I20" s="81">
        <v>10362312</v>
      </c>
      <c r="J20" s="72"/>
    </row>
    <row r="21" spans="2:10" x14ac:dyDescent="0.25">
      <c r="B21" s="71"/>
      <c r="C21" s="53" t="s">
        <v>89</v>
      </c>
      <c r="H21" s="80">
        <v>0</v>
      </c>
      <c r="I21" s="81">
        <v>0</v>
      </c>
      <c r="J21" s="72"/>
    </row>
    <row r="22" spans="2:10" x14ac:dyDescent="0.25">
      <c r="B22" s="71"/>
      <c r="C22" s="53" t="s">
        <v>90</v>
      </c>
      <c r="H22" s="80">
        <v>0</v>
      </c>
      <c r="I22" s="81">
        <v>0</v>
      </c>
      <c r="J22" s="72"/>
    </row>
    <row r="23" spans="2:10" x14ac:dyDescent="0.25">
      <c r="B23" s="71"/>
      <c r="C23" s="53" t="s">
        <v>91</v>
      </c>
      <c r="H23" s="80">
        <v>0</v>
      </c>
      <c r="I23" s="81">
        <v>0</v>
      </c>
      <c r="J23" s="72"/>
    </row>
    <row r="24" spans="2:10" ht="13" thickBot="1" x14ac:dyDescent="0.3">
      <c r="B24" s="71"/>
      <c r="C24" s="53" t="s">
        <v>92</v>
      </c>
      <c r="H24" s="47">
        <v>0</v>
      </c>
      <c r="I24" s="50">
        <v>0</v>
      </c>
      <c r="J24" s="72"/>
    </row>
    <row r="25" spans="2:10" ht="13" x14ac:dyDescent="0.3">
      <c r="B25" s="71"/>
      <c r="C25" s="73" t="s">
        <v>93</v>
      </c>
      <c r="D25" s="73"/>
      <c r="E25" s="73"/>
      <c r="F25" s="73"/>
      <c r="H25" s="78">
        <f>H19+H20+H21+H22+H24+H23</f>
        <v>2</v>
      </c>
      <c r="I25" s="79">
        <f>I19+I20+I21+I22+I24+I23</f>
        <v>14078753</v>
      </c>
      <c r="J25" s="72"/>
    </row>
    <row r="26" spans="2:10" x14ac:dyDescent="0.25">
      <c r="B26" s="71"/>
      <c r="C26" s="53" t="s">
        <v>94</v>
      </c>
      <c r="H26" s="80">
        <v>0</v>
      </c>
      <c r="I26" s="81">
        <v>0</v>
      </c>
      <c r="J26" s="72"/>
    </row>
    <row r="27" spans="2:10" ht="13" thickBot="1" x14ac:dyDescent="0.3">
      <c r="B27" s="71"/>
      <c r="C27" s="53" t="s">
        <v>50</v>
      </c>
      <c r="H27" s="47">
        <v>0</v>
      </c>
      <c r="I27" s="50">
        <v>0</v>
      </c>
      <c r="J27" s="72"/>
    </row>
    <row r="28" spans="2:10" ht="13" x14ac:dyDescent="0.3">
      <c r="B28" s="71"/>
      <c r="C28" s="73" t="s">
        <v>95</v>
      </c>
      <c r="D28" s="73"/>
      <c r="E28" s="73"/>
      <c r="F28" s="73"/>
      <c r="H28" s="78">
        <f>H26+H27</f>
        <v>0</v>
      </c>
      <c r="I28" s="79">
        <f>I26+I27</f>
        <v>0</v>
      </c>
      <c r="J28" s="72"/>
    </row>
    <row r="29" spans="2:10" ht="13.5" thickBot="1" x14ac:dyDescent="0.35">
      <c r="B29" s="71"/>
      <c r="C29" s="53" t="s">
        <v>96</v>
      </c>
      <c r="D29" s="73"/>
      <c r="E29" s="73"/>
      <c r="F29" s="73"/>
      <c r="H29" s="47">
        <v>0</v>
      </c>
      <c r="I29" s="50">
        <v>0</v>
      </c>
      <c r="J29" s="72"/>
    </row>
    <row r="30" spans="2:10" ht="13" x14ac:dyDescent="0.3">
      <c r="B30" s="71"/>
      <c r="C30" s="73" t="s">
        <v>97</v>
      </c>
      <c r="D30" s="73"/>
      <c r="E30" s="73"/>
      <c r="F30" s="73"/>
      <c r="H30" s="80">
        <f>H29</f>
        <v>0</v>
      </c>
      <c r="I30" s="81">
        <f>I29</f>
        <v>0</v>
      </c>
      <c r="J30" s="72"/>
    </row>
    <row r="31" spans="2:10" ht="13" x14ac:dyDescent="0.3">
      <c r="B31" s="71"/>
      <c r="C31" s="73"/>
      <c r="D31" s="73"/>
      <c r="E31" s="73"/>
      <c r="F31" s="73"/>
      <c r="H31" s="82"/>
      <c r="I31" s="79"/>
      <c r="J31" s="72"/>
    </row>
    <row r="32" spans="2:10" ht="13.5" thickBot="1" x14ac:dyDescent="0.35">
      <c r="B32" s="71"/>
      <c r="C32" s="73" t="s">
        <v>98</v>
      </c>
      <c r="D32" s="73"/>
      <c r="H32" s="83">
        <f>H25+H28+H30</f>
        <v>2</v>
      </c>
      <c r="I32" s="84">
        <f>I25+I28+I30</f>
        <v>14078753</v>
      </c>
      <c r="J32" s="72"/>
    </row>
    <row r="33" spans="2:10" ht="13.5" thickTop="1" x14ac:dyDescent="0.3">
      <c r="B33" s="71"/>
      <c r="C33" s="73"/>
      <c r="D33" s="73"/>
      <c r="H33" s="85">
        <f>+H18-H32</f>
        <v>0</v>
      </c>
      <c r="I33" s="81">
        <f>+I18-I32</f>
        <v>0</v>
      </c>
      <c r="J33" s="72"/>
    </row>
    <row r="34" spans="2:10" x14ac:dyDescent="0.25">
      <c r="B34" s="71"/>
      <c r="G34" s="85"/>
      <c r="H34" s="85"/>
      <c r="I34" s="85"/>
      <c r="J34" s="72"/>
    </row>
    <row r="35" spans="2:10" x14ac:dyDescent="0.25">
      <c r="B35" s="71"/>
      <c r="G35" s="85"/>
      <c r="H35" s="85"/>
      <c r="I35" s="85"/>
      <c r="J35" s="72"/>
    </row>
    <row r="36" spans="2:10" ht="13" x14ac:dyDescent="0.3">
      <c r="B36" s="71"/>
      <c r="C36" s="73"/>
      <c r="G36" s="85"/>
      <c r="H36" s="85"/>
      <c r="I36" s="85"/>
      <c r="J36" s="72"/>
    </row>
    <row r="37" spans="2:10" ht="13.5" thickBot="1" x14ac:dyDescent="0.35">
      <c r="B37" s="71"/>
      <c r="C37" s="86" t="s">
        <v>113</v>
      </c>
      <c r="D37" s="87"/>
      <c r="H37" s="86" t="s">
        <v>99</v>
      </c>
      <c r="I37" s="87"/>
      <c r="J37" s="72"/>
    </row>
    <row r="38" spans="2:10" ht="13" x14ac:dyDescent="0.3">
      <c r="B38" s="71"/>
      <c r="C38" s="73" t="s">
        <v>114</v>
      </c>
      <c r="D38" s="85"/>
      <c r="H38" s="88" t="s">
        <v>100</v>
      </c>
      <c r="I38" s="85"/>
      <c r="J38" s="72"/>
    </row>
    <row r="39" spans="2:10" ht="13" x14ac:dyDescent="0.3">
      <c r="B39" s="71"/>
      <c r="C39" s="73" t="s">
        <v>58</v>
      </c>
      <c r="H39" s="73" t="s">
        <v>101</v>
      </c>
      <c r="I39" s="85"/>
      <c r="J39" s="72"/>
    </row>
    <row r="40" spans="2:10" x14ac:dyDescent="0.25">
      <c r="B40" s="71"/>
      <c r="G40" s="85"/>
      <c r="H40" s="85"/>
      <c r="I40" s="85"/>
      <c r="J40" s="72"/>
    </row>
    <row r="41" spans="2:10" ht="12.75" customHeight="1" x14ac:dyDescent="0.25">
      <c r="B41" s="71"/>
      <c r="C41" s="103" t="s">
        <v>102</v>
      </c>
      <c r="D41" s="103"/>
      <c r="E41" s="103"/>
      <c r="F41" s="103"/>
      <c r="G41" s="103"/>
      <c r="H41" s="103"/>
      <c r="I41" s="103"/>
      <c r="J41" s="72"/>
    </row>
    <row r="42" spans="2:10" ht="18.75" customHeight="1" thickBot="1" x14ac:dyDescent="0.3">
      <c r="B42" s="89"/>
      <c r="C42" s="90"/>
      <c r="D42" s="90"/>
      <c r="E42" s="90"/>
      <c r="F42" s="90"/>
      <c r="G42" s="90"/>
      <c r="H42" s="90"/>
      <c r="I42" s="90"/>
      <c r="J42" s="91"/>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61D9C-4901-442A-976D-F5F25B6196B7}">
  <dimension ref="B1:J37"/>
  <sheetViews>
    <sheetView showGridLines="0" topLeftCell="A5" zoomScale="84" zoomScaleNormal="84" zoomScaleSheetLayoutView="100" workbookViewId="0">
      <selection activeCell="C12" sqref="C12"/>
    </sheetView>
  </sheetViews>
  <sheetFormatPr baseColWidth="10" defaultColWidth="11.453125" defaultRowHeight="12.5" x14ac:dyDescent="0.25"/>
  <cols>
    <col min="1" max="1" width="4.453125" style="53" customWidth="1"/>
    <col min="2" max="2" width="11.453125" style="53"/>
    <col min="3" max="3" width="12.81640625" style="53" customWidth="1"/>
    <col min="4" max="4" width="22" style="53" customWidth="1"/>
    <col min="5" max="8" width="11.453125" style="53"/>
    <col min="9" max="9" width="24.81640625" style="53" customWidth="1"/>
    <col min="10" max="10" width="12.54296875" style="53" customWidth="1"/>
    <col min="11" max="11" width="1.81640625" style="53" customWidth="1"/>
    <col min="12" max="16384" width="11.453125" style="53"/>
  </cols>
  <sheetData>
    <row r="1" spans="2:10" ht="18" customHeight="1" thickBot="1" x14ac:dyDescent="0.3"/>
    <row r="2" spans="2:10" ht="19.5" customHeight="1" x14ac:dyDescent="0.25">
      <c r="B2" s="54"/>
      <c r="C2" s="55"/>
      <c r="D2" s="95" t="s">
        <v>103</v>
      </c>
      <c r="E2" s="96"/>
      <c r="F2" s="96"/>
      <c r="G2" s="96"/>
      <c r="H2" s="96"/>
      <c r="I2" s="97"/>
      <c r="J2" s="101" t="s">
        <v>80</v>
      </c>
    </row>
    <row r="3" spans="2:10" ht="15.75" customHeight="1" thickBot="1" x14ac:dyDescent="0.3">
      <c r="B3" s="56"/>
      <c r="C3" s="57"/>
      <c r="D3" s="98"/>
      <c r="E3" s="99"/>
      <c r="F3" s="99"/>
      <c r="G3" s="99"/>
      <c r="H3" s="99"/>
      <c r="I3" s="100"/>
      <c r="J3" s="102"/>
    </row>
    <row r="4" spans="2:10" ht="13" x14ac:dyDescent="0.25">
      <c r="B4" s="56"/>
      <c r="C4" s="57"/>
      <c r="E4" s="59"/>
      <c r="F4" s="59"/>
      <c r="G4" s="59"/>
      <c r="H4" s="59"/>
      <c r="I4" s="60"/>
      <c r="J4" s="61"/>
    </row>
    <row r="5" spans="2:10" ht="13" x14ac:dyDescent="0.25">
      <c r="B5" s="56"/>
      <c r="C5" s="57"/>
      <c r="D5" s="104" t="s">
        <v>104</v>
      </c>
      <c r="E5" s="105"/>
      <c r="F5" s="105"/>
      <c r="G5" s="105"/>
      <c r="H5" s="105"/>
      <c r="I5" s="106"/>
      <c r="J5" s="64" t="s">
        <v>105</v>
      </c>
    </row>
    <row r="6" spans="2:10" ht="13.5" thickBot="1" x14ac:dyDescent="0.3">
      <c r="B6" s="65"/>
      <c r="C6" s="66"/>
      <c r="D6" s="67"/>
      <c r="E6" s="68"/>
      <c r="F6" s="68"/>
      <c r="G6" s="68"/>
      <c r="H6" s="68"/>
      <c r="I6" s="69"/>
      <c r="J6" s="70"/>
    </row>
    <row r="7" spans="2:10" x14ac:dyDescent="0.25">
      <c r="B7" s="71"/>
      <c r="J7" s="72"/>
    </row>
    <row r="8" spans="2:10" x14ac:dyDescent="0.25">
      <c r="B8" s="71"/>
      <c r="J8" s="72"/>
    </row>
    <row r="9" spans="2:10" x14ac:dyDescent="0.25">
      <c r="B9" s="71"/>
      <c r="C9" s="53" t="str">
        <f ca="1">+'FOR-CSA-018'!C9</f>
        <v>Santiago de Cali, abril 29 2025</v>
      </c>
      <c r="D9" s="75"/>
      <c r="E9" s="74"/>
      <c r="J9" s="72"/>
    </row>
    <row r="10" spans="2:10" ht="13" x14ac:dyDescent="0.3">
      <c r="B10" s="71"/>
      <c r="C10" s="73"/>
      <c r="J10" s="72"/>
    </row>
    <row r="11" spans="2:10" ht="13" x14ac:dyDescent="0.3">
      <c r="B11" s="71"/>
      <c r="C11" s="73" t="str">
        <f>+'FOR-CSA-018'!C12</f>
        <v>Señores : CLINICA UROS LIMITADA</v>
      </c>
      <c r="J11" s="72"/>
    </row>
    <row r="12" spans="2:10" ht="13" x14ac:dyDescent="0.3">
      <c r="B12" s="71"/>
      <c r="C12" s="73" t="str">
        <f>+'FOR-CSA-018'!C13</f>
        <v>NIT: 813011577</v>
      </c>
      <c r="J12" s="72"/>
    </row>
    <row r="13" spans="2:10" x14ac:dyDescent="0.25">
      <c r="B13" s="71"/>
      <c r="J13" s="72"/>
    </row>
    <row r="14" spans="2:10" x14ac:dyDescent="0.25">
      <c r="B14" s="71"/>
      <c r="C14" s="53" t="s">
        <v>106</v>
      </c>
      <c r="J14" s="72"/>
    </row>
    <row r="15" spans="2:10" x14ac:dyDescent="0.25">
      <c r="B15" s="71"/>
      <c r="C15" s="76"/>
      <c r="J15" s="72"/>
    </row>
    <row r="16" spans="2:10" ht="13" x14ac:dyDescent="0.3">
      <c r="B16" s="71"/>
      <c r="C16" s="92"/>
      <c r="D16" s="74"/>
      <c r="H16" s="93" t="s">
        <v>84</v>
      </c>
      <c r="I16" s="93" t="s">
        <v>85</v>
      </c>
      <c r="J16" s="72"/>
    </row>
    <row r="17" spans="2:10" ht="13" x14ac:dyDescent="0.3">
      <c r="B17" s="71"/>
      <c r="C17" s="73" t="str">
        <f>+'FOR-CSA-018'!C17</f>
        <v>Con Corte al dia: 31/03/2025</v>
      </c>
      <c r="D17" s="73"/>
      <c r="E17" s="73"/>
      <c r="F17" s="73"/>
      <c r="H17" s="41">
        <f>+SUM(H18:H23)</f>
        <v>2</v>
      </c>
      <c r="I17" s="44">
        <f>+SUM(I18:I23)</f>
        <v>14078753</v>
      </c>
      <c r="J17" s="72"/>
    </row>
    <row r="18" spans="2:10" x14ac:dyDescent="0.25">
      <c r="B18" s="71"/>
      <c r="C18" s="53" t="s">
        <v>87</v>
      </c>
      <c r="H18" s="94">
        <f>+'FOR-CSA-018'!H19</f>
        <v>1</v>
      </c>
      <c r="I18" s="39">
        <f>+'FOR-CSA-018'!I19</f>
        <v>3716441</v>
      </c>
      <c r="J18" s="72"/>
    </row>
    <row r="19" spans="2:10" x14ac:dyDescent="0.25">
      <c r="B19" s="71"/>
      <c r="C19" s="53" t="s">
        <v>88</v>
      </c>
      <c r="H19" s="94">
        <f>+'FOR-CSA-018'!H20</f>
        <v>1</v>
      </c>
      <c r="I19" s="39">
        <f>+'FOR-CSA-018'!I20</f>
        <v>10362312</v>
      </c>
      <c r="J19" s="72"/>
    </row>
    <row r="20" spans="2:10" x14ac:dyDescent="0.25">
      <c r="B20" s="71"/>
      <c r="C20" s="53" t="s">
        <v>89</v>
      </c>
      <c r="H20" s="94">
        <f>+'FOR-CSA-018'!H21</f>
        <v>0</v>
      </c>
      <c r="I20" s="39">
        <f>+'FOR-CSA-018'!I21</f>
        <v>0</v>
      </c>
      <c r="J20" s="72"/>
    </row>
    <row r="21" spans="2:10" x14ac:dyDescent="0.25">
      <c r="B21" s="71"/>
      <c r="C21" s="53" t="s">
        <v>90</v>
      </c>
      <c r="H21" s="94">
        <f>+'FOR-CSA-018'!H22</f>
        <v>0</v>
      </c>
      <c r="I21" s="39">
        <f>+'FOR-CSA-018'!I22</f>
        <v>0</v>
      </c>
      <c r="J21" s="72"/>
    </row>
    <row r="22" spans="2:10" x14ac:dyDescent="0.25">
      <c r="B22" s="71"/>
      <c r="C22" s="53" t="s">
        <v>91</v>
      </c>
      <c r="H22" s="94">
        <f>+'FOR-CSA-018'!H23</f>
        <v>0</v>
      </c>
      <c r="I22" s="39">
        <f>+'FOR-CSA-018'!I23</f>
        <v>0</v>
      </c>
      <c r="J22" s="72"/>
    </row>
    <row r="23" spans="2:10" x14ac:dyDescent="0.25">
      <c r="B23" s="71"/>
      <c r="C23" s="53" t="s">
        <v>107</v>
      </c>
      <c r="H23" s="94">
        <f>+'FOR-CSA-018'!H24</f>
        <v>0</v>
      </c>
      <c r="I23" s="39">
        <f>+'FOR-CSA-018'!I24</f>
        <v>0</v>
      </c>
      <c r="J23" s="72"/>
    </row>
    <row r="24" spans="2:10" ht="13" x14ac:dyDescent="0.3">
      <c r="B24" s="71"/>
      <c r="C24" s="73" t="s">
        <v>108</v>
      </c>
      <c r="D24" s="73"/>
      <c r="E24" s="73"/>
      <c r="F24" s="73"/>
      <c r="H24" s="41">
        <f>SUM(H18:H23)</f>
        <v>2</v>
      </c>
      <c r="I24" s="44">
        <f>+SUBTOTAL(9,I18:I23)</f>
        <v>14078753</v>
      </c>
      <c r="J24" s="72"/>
    </row>
    <row r="25" spans="2:10" ht="13.5" thickBot="1" x14ac:dyDescent="0.35">
      <c r="B25" s="71"/>
      <c r="C25" s="73"/>
      <c r="D25" s="73"/>
      <c r="H25" s="46"/>
      <c r="I25" s="48"/>
      <c r="J25" s="72"/>
    </row>
    <row r="26" spans="2:10" ht="13.5" thickTop="1" x14ac:dyDescent="0.3">
      <c r="B26" s="71"/>
      <c r="C26" s="73"/>
      <c r="D26" s="73"/>
      <c r="H26" s="85"/>
      <c r="I26" s="81"/>
      <c r="J26" s="72"/>
    </row>
    <row r="27" spans="2:10" ht="13" x14ac:dyDescent="0.3">
      <c r="B27" s="71"/>
      <c r="C27" s="73"/>
      <c r="D27" s="73"/>
      <c r="H27" s="85"/>
      <c r="I27" s="81"/>
      <c r="J27" s="72"/>
    </row>
    <row r="28" spans="2:10" ht="13" x14ac:dyDescent="0.3">
      <c r="B28" s="71"/>
      <c r="C28" s="73"/>
      <c r="D28" s="73"/>
      <c r="H28" s="85"/>
      <c r="I28" s="81"/>
      <c r="J28" s="72"/>
    </row>
    <row r="29" spans="2:10" x14ac:dyDescent="0.25">
      <c r="B29" s="71"/>
      <c r="G29" s="85"/>
      <c r="H29" s="85"/>
      <c r="I29" s="85"/>
      <c r="J29" s="72"/>
    </row>
    <row r="30" spans="2:10" ht="13.5" thickBot="1" x14ac:dyDescent="0.35">
      <c r="B30" s="71"/>
      <c r="C30" s="86" t="str">
        <f>+'FOR-CSA-018'!C37</f>
        <v>Jhonatan Tao</v>
      </c>
      <c r="D30" s="86"/>
      <c r="G30" s="86" t="str">
        <f>+'FOR-CSA-018'!H37</f>
        <v>Lizeth Ome G.</v>
      </c>
      <c r="H30" s="87"/>
      <c r="I30" s="85"/>
      <c r="J30" s="72"/>
    </row>
    <row r="31" spans="2:10" ht="13" x14ac:dyDescent="0.3">
      <c r="B31" s="71"/>
      <c r="C31" s="88" t="str">
        <f>+'FOR-CSA-018'!C38</f>
        <v>Lider de cartera</v>
      </c>
      <c r="D31" s="88"/>
      <c r="G31" s="88" t="str">
        <f>+'FOR-CSA-018'!H38</f>
        <v>Cartera - Cuentas Salud</v>
      </c>
      <c r="H31" s="85"/>
      <c r="I31" s="85"/>
      <c r="J31" s="72"/>
    </row>
    <row r="32" spans="2:10" ht="13" x14ac:dyDescent="0.3">
      <c r="B32" s="71"/>
      <c r="C32" s="88" t="str">
        <f>+'FOR-CSA-018'!C39</f>
        <v>CLINICA UROS LIMITADA</v>
      </c>
      <c r="D32" s="88"/>
      <c r="G32" s="88" t="str">
        <f>+'FOR-CSA-018'!H39</f>
        <v>EPS Comfenalco Valle.</v>
      </c>
      <c r="H32" s="85"/>
      <c r="I32" s="85"/>
      <c r="J32" s="72"/>
    </row>
    <row r="33" spans="2:10" ht="13" x14ac:dyDescent="0.3">
      <c r="B33" s="71"/>
      <c r="C33" s="88"/>
      <c r="D33" s="88"/>
      <c r="G33" s="88"/>
      <c r="H33" s="85"/>
      <c r="I33" s="85"/>
      <c r="J33" s="72"/>
    </row>
    <row r="34" spans="2:10" ht="13" x14ac:dyDescent="0.3">
      <c r="B34" s="71"/>
      <c r="C34" s="88"/>
      <c r="D34" s="88"/>
      <c r="G34" s="88"/>
      <c r="H34" s="85"/>
      <c r="I34" s="85"/>
      <c r="J34" s="72"/>
    </row>
    <row r="35" spans="2:10" ht="14" x14ac:dyDescent="0.25">
      <c r="B35" s="71"/>
      <c r="C35" s="107" t="s">
        <v>109</v>
      </c>
      <c r="D35" s="107"/>
      <c r="E35" s="107"/>
      <c r="F35" s="107"/>
      <c r="G35" s="107"/>
      <c r="H35" s="107"/>
      <c r="I35" s="107"/>
      <c r="J35" s="72"/>
    </row>
    <row r="36" spans="2:10" ht="13" x14ac:dyDescent="0.3">
      <c r="B36" s="71"/>
      <c r="C36" s="88"/>
      <c r="D36" s="88"/>
      <c r="G36" s="88"/>
      <c r="H36" s="85"/>
      <c r="I36" s="85"/>
      <c r="J36" s="72"/>
    </row>
    <row r="37" spans="2:10" ht="18.75" customHeight="1" thickBot="1" x14ac:dyDescent="0.3">
      <c r="B37" s="89"/>
      <c r="C37" s="90"/>
      <c r="D37" s="90"/>
      <c r="E37" s="90"/>
      <c r="F37" s="90"/>
      <c r="G37" s="87"/>
      <c r="H37" s="87"/>
      <c r="I37" s="87"/>
      <c r="J37" s="91"/>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FACTURA</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Neyla Lizeth Ome Guamanga</dc:creator>
  <cp:lastModifiedBy>Neyla Lizeth Ome Guamanga</cp:lastModifiedBy>
  <cp:lastPrinted>2025-04-29T16:21:25Z</cp:lastPrinted>
  <dcterms:created xsi:type="dcterms:W3CDTF">2025-04-20T19:40:25Z</dcterms:created>
  <dcterms:modified xsi:type="dcterms:W3CDTF">2025-04-29T16:33:23Z</dcterms:modified>
</cp:coreProperties>
</file>